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rgan.faye\Desktop\Certibase\Grille audit\v1.15 et v1.05\"/>
    </mc:Choice>
  </mc:AlternateContent>
  <xr:revisionPtr revIDLastSave="0" documentId="13_ncr:1_{7BC19F0F-B0BA-4D10-BE68-9E2AEEBFA413}" xr6:coauthVersionLast="47" xr6:coauthVersionMax="47" xr10:uidLastSave="{00000000-0000-0000-0000-000000000000}"/>
  <bookViews>
    <workbookView xWindow="-28920" yWindow="-15" windowWidth="29040" windowHeight="15720" tabRatio="841" activeTab="1" xr2:uid="{00000000-000D-0000-FFFF-FFFF00000000}"/>
  </bookViews>
  <sheets>
    <sheet name="Suivi modif" sheetId="19" r:id="rId1"/>
    <sheet name="Notice" sheetId="28" r:id="rId2"/>
    <sheet name="Contexte" sheetId="27" r:id="rId3"/>
    <sheet name="Données" sheetId="22" r:id="rId4"/>
    <sheet name="Ctrl_Siret" sheetId="29" state="veryHidden" r:id="rId5"/>
    <sheet name="Ctrl_CP" sheetId="32" state="veryHidden" r:id="rId6"/>
    <sheet name="Listes" sheetId="2" state="veryHidden" r:id="rId7"/>
    <sheet name="Paramètres" sheetId="31" state="veryHidden" r:id="rId8"/>
  </sheets>
  <externalReferences>
    <externalReference r:id="rId9"/>
  </externalReferences>
  <definedNames>
    <definedName name="_xlnm._FilterDatabase" localSheetId="3" hidden="1">Données!#REF!</definedName>
    <definedName name="A_ACTIVITE_PRINCIPALE">[1]Identification!$T$61</definedName>
    <definedName name="A_ACTIVITE_SECOND">[1]Identification!$T$63</definedName>
    <definedName name="A_AUTRE_ACTIVITE">[1]Identification!$T$65</definedName>
    <definedName name="ADRESSE_COMPLEMENT_SC">Contexte!$C$6</definedName>
    <definedName name="ADRESSE_EXPLOITATION_SIEGE">[1]Identification!$F$43</definedName>
    <definedName name="ADRESSE_SC">Contexte!$C$5</definedName>
    <definedName name="ANNEE_CREATION_EXPLOITATION">[1]Identification!$F$40</definedName>
    <definedName name="AUTRE_DEMARCHE1">[1]Identification!$G$86</definedName>
    <definedName name="AUTRE_DEMARCHE2">[1]Identification!$G$88</definedName>
    <definedName name="AUTRE_DEMARCHE3">[1]Identification!$G$90</definedName>
    <definedName name="BASSIN_VITICOLE_EXPLOITATION_SIEGE">[1]Identification!$R$36</definedName>
    <definedName name="CAMPAGNE_EVALUEE">[1]Identification!$F$23</definedName>
    <definedName name="cIrriguante">[1]Irrigation!$K$10</definedName>
    <definedName name="CODE_OC">Contexte!$A$13</definedName>
    <definedName name="CODE_POSTAL_EXPLOITATION_SIEGE">[1]Identification!$F$47</definedName>
    <definedName name="CODE_POSTAL_SC">Contexte!$C$7</definedName>
    <definedName name="COMMUNE_EXPLOITATION_SIEGE">[1]Identification!$F$49</definedName>
    <definedName name="COMMUNE_SC">Contexte!$C$8</definedName>
    <definedName name="COMPLEMENT_ADRESSE_EXPLOITATION_SIEGE">[1]Identification!$F$45</definedName>
    <definedName name="cSAU">[1]Surfaces!$O$24</definedName>
    <definedName name="cTypeAudit">[1]Identification!$F$14</definedName>
    <definedName name="CVI_EXPLOITATION">[1]Identification!$F$38</definedName>
    <definedName name="DATE_AUDIT">[1]Identification!$F$10</definedName>
    <definedName name="DATE_DECISION">Contexte!$C$14</definedName>
    <definedName name="DEMARCHE_NIV2">[1]Identification!$L$81</definedName>
    <definedName name="DEPARTEMENT_EXPLOITATION_SIEGE">[1]Identification!$R$32</definedName>
    <definedName name="DUREE_AUDIT">[1]Identification!$F$25</definedName>
    <definedName name="EMAIL_EXPLOITATION">[1]Identification!$R$45</definedName>
    <definedName name="NOM_AUDITEUR">[1]Identification!$F$19</definedName>
    <definedName name="NOM_EXPLOITANT">[1]Identification!$F$32</definedName>
    <definedName name="NOM_OC">Contexte!$C$13</definedName>
    <definedName name="NOM_SC">Contexte!$C$4</definedName>
    <definedName name="NOTE_GLOBALE_BIODIVERSITE">[1]Biodiversité!$S$263</definedName>
    <definedName name="NOTE_GLOBALE_FERTILISATION">[1]Fertilisation!$R$366</definedName>
    <definedName name="NOTE_GLOBALE_IRRIGATION">[1]Irrigation!$R$253</definedName>
    <definedName name="NOTE_GLOBALE_PHYTO">[1]Phyto!$R$377</definedName>
    <definedName name="NUMERO_EXPLOITATION_SIEGE">[1]Identification!$R$43</definedName>
    <definedName name="OTEX">[1]Identification!$F$69</definedName>
    <definedName name="RAISOC_EXPLOITATION">[1]Identification!$F$34</definedName>
    <definedName name="REF_ANNUAIRE">[1]Identification!$V$49</definedName>
    <definedName name="REGION_EXPLOITATION_SIEGE">[1]Identification!$R$34</definedName>
    <definedName name="RESULTAT_AUDIT">[1]SYNTHESE!$P$42</definedName>
    <definedName name="SIRET_EXPLOITATION">[1]Identification!$F$36</definedName>
    <definedName name="SIRET_SC">Contexte!$C$3</definedName>
    <definedName name="SITE_INTERNET_EXPLOITATION">[1]Identification!$R$47</definedName>
    <definedName name="SNE_N">[1]Surfaces!$O$26</definedName>
    <definedName name="STATUT_JURIDIQUE">[1]Identification!$F$56</definedName>
    <definedName name="SURF_TOT_EXP_N">[1]Surfaces!$O$22</definedName>
    <definedName name="V_ACTIVITE_PRINCIPALE">[1]Identification!$H$61</definedName>
    <definedName name="V_ACTIVITE_SECOND">[1]Identification!$H$63</definedName>
    <definedName name="V_AUTRE_ACTIVITE">[1]Identification!$H$65</definedName>
    <definedName name="VENTE_DIRECTE">[1]Identification!$F$72</definedName>
    <definedName name="VERSION_REFERENTIEL">'Suivi modif'!$A$3</definedName>
    <definedName name="VERSION_TRAME">'Suivi modif'!$B$3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7" l="1"/>
  <c r="E13" i="27"/>
  <c r="E8" i="27"/>
  <c r="E5" i="27"/>
  <c r="E4" i="27"/>
  <c r="B1" i="32"/>
  <c r="B2" i="32" s="1"/>
  <c r="B6" i="32" s="1"/>
  <c r="C6" i="32" s="1"/>
  <c r="B10" i="32" l="1"/>
  <c r="C10" i="32" s="1"/>
  <c r="B9" i="32"/>
  <c r="C9" i="32" s="1"/>
  <c r="B8" i="32"/>
  <c r="C8" i="32" s="1"/>
  <c r="B7" i="32"/>
  <c r="C7" i="32" s="1"/>
  <c r="B3" i="32" l="1"/>
  <c r="E7" i="27" s="1"/>
  <c r="A13" i="27" l="1"/>
  <c r="B2" i="31" l="1"/>
  <c r="C3" i="29" l="1"/>
  <c r="P5" i="29" s="1"/>
  <c r="P6" i="29" s="1"/>
  <c r="P7" i="29" s="1"/>
  <c r="K5" i="29" l="1"/>
  <c r="K6" i="29" s="1"/>
  <c r="K7" i="29" s="1"/>
  <c r="C5" i="29"/>
  <c r="C6" i="29" s="1"/>
  <c r="C7" i="29" s="1"/>
  <c r="I5" i="29"/>
  <c r="I6" i="29" s="1"/>
  <c r="I7" i="29" s="1"/>
  <c r="J5" i="29"/>
  <c r="J6" i="29" s="1"/>
  <c r="J7" i="29" s="1"/>
  <c r="D5" i="29"/>
  <c r="D6" i="29" s="1"/>
  <c r="D7" i="29" s="1"/>
  <c r="L5" i="29"/>
  <c r="L6" i="29" s="1"/>
  <c r="L7" i="29" s="1"/>
  <c r="E5" i="29"/>
  <c r="E6" i="29" s="1"/>
  <c r="E7" i="29" s="1"/>
  <c r="M5" i="29"/>
  <c r="M6" i="29" s="1"/>
  <c r="M7" i="29" s="1"/>
  <c r="F5" i="29"/>
  <c r="F6" i="29" s="1"/>
  <c r="F7" i="29" s="1"/>
  <c r="N5" i="29"/>
  <c r="N6" i="29" s="1"/>
  <c r="N7" i="29" s="1"/>
  <c r="G5" i="29"/>
  <c r="G6" i="29" s="1"/>
  <c r="G7" i="29" s="1"/>
  <c r="O5" i="29"/>
  <c r="O6" i="29" s="1"/>
  <c r="O7" i="29" s="1"/>
  <c r="H5" i="29"/>
  <c r="H6" i="29" s="1"/>
  <c r="H7" i="29" s="1"/>
  <c r="Q7" i="29" l="1"/>
  <c r="E3" i="27" s="1"/>
  <c r="A4" i="27"/>
  <c r="A5" i="27"/>
  <c r="A7" i="27"/>
  <c r="A8" i="27"/>
  <c r="A3" i="27"/>
  <c r="A6" i="22" l="1"/>
</calcChain>
</file>

<file path=xl/sharedStrings.xml><?xml version="1.0" encoding="utf-8"?>
<sst xmlns="http://schemas.openxmlformats.org/spreadsheetml/2006/main" count="731" uniqueCount="591">
  <si>
    <t>Exploitation individuelle</t>
  </si>
  <si>
    <t>EARL</t>
  </si>
  <si>
    <t>GAEC</t>
  </si>
  <si>
    <t>Groupement de fait</t>
  </si>
  <si>
    <t>Société civile (SCEA)</t>
  </si>
  <si>
    <t>Société commerciale ou coopérative (SA ou SARL)</t>
  </si>
  <si>
    <t xml:space="preserve">Autre personne morale </t>
  </si>
  <si>
    <t>Autre personne physique</t>
  </si>
  <si>
    <t>Société en participation (SEP)</t>
  </si>
  <si>
    <t>Régions</t>
  </si>
  <si>
    <t>Bretagne</t>
  </si>
  <si>
    <t>Corse</t>
  </si>
  <si>
    <t>Pays de la Loire</t>
  </si>
  <si>
    <t>Provence-Alpes-Côte d'Azur</t>
  </si>
  <si>
    <t>Activité animale</t>
  </si>
  <si>
    <t>Horticulture</t>
  </si>
  <si>
    <t>Viticulture</t>
  </si>
  <si>
    <t>Autres végétaux</t>
  </si>
  <si>
    <t>Apiculture</t>
  </si>
  <si>
    <t>Bovins lait</t>
  </si>
  <si>
    <t>Bovins viande</t>
  </si>
  <si>
    <t>Caprins</t>
  </si>
  <si>
    <t>Équins</t>
  </si>
  <si>
    <t>Lapins</t>
  </si>
  <si>
    <t>Œufs</t>
  </si>
  <si>
    <t>Ovins</t>
  </si>
  <si>
    <t>Porcins</t>
  </si>
  <si>
    <t>Volailles</t>
  </si>
  <si>
    <t>Autres animaux</t>
  </si>
  <si>
    <t>Nature audit</t>
  </si>
  <si>
    <t>Initial</t>
  </si>
  <si>
    <t>Suivi</t>
  </si>
  <si>
    <t>Renouvellement</t>
  </si>
  <si>
    <t>Label_culture</t>
  </si>
  <si>
    <t>Abricotier</t>
  </si>
  <si>
    <t>Airelle</t>
  </si>
  <si>
    <t>Amandier</t>
  </si>
  <si>
    <t>Azerolier</t>
  </si>
  <si>
    <t>Cassissier</t>
  </si>
  <si>
    <t>Cerisier</t>
  </si>
  <si>
    <t>Chataignier</t>
  </si>
  <si>
    <t>Citronnier</t>
  </si>
  <si>
    <t>Clémentinier</t>
  </si>
  <si>
    <t>Cognassier</t>
  </si>
  <si>
    <t>Cynhorodon</t>
  </si>
  <si>
    <t>Figuier</t>
  </si>
  <si>
    <t>Framboisier</t>
  </si>
  <si>
    <t>Groseillier</t>
  </si>
  <si>
    <t>Jujubier</t>
  </si>
  <si>
    <t>Kiwi</t>
  </si>
  <si>
    <t>Limettes</t>
  </si>
  <si>
    <t>Mandarinier</t>
  </si>
  <si>
    <t>Mirabellier</t>
  </si>
  <si>
    <t>Mûre morus sp</t>
  </si>
  <si>
    <t>Mûres rubus sp</t>
  </si>
  <si>
    <t>Mûres des haies</t>
  </si>
  <si>
    <t>Myrtillier</t>
  </si>
  <si>
    <t>Nashi</t>
  </si>
  <si>
    <t>Nectarinier</t>
  </si>
  <si>
    <t>Néflier</t>
  </si>
  <si>
    <t>Noisetier</t>
  </si>
  <si>
    <t>Noyer</t>
  </si>
  <si>
    <t>Olivier</t>
  </si>
  <si>
    <t>Oranger</t>
  </si>
  <si>
    <t>Pamplemoussier</t>
  </si>
  <si>
    <t>Pêcher</t>
  </si>
  <si>
    <t>Poirier</t>
  </si>
  <si>
    <t>Pommette</t>
  </si>
  <si>
    <t>Pommier</t>
  </si>
  <si>
    <t>Prunier</t>
  </si>
  <si>
    <t>Sureau noir</t>
  </si>
  <si>
    <t>Kaki</t>
  </si>
  <si>
    <t>Grenadier</t>
  </si>
  <si>
    <t>Pistachier</t>
  </si>
  <si>
    <t>Kiwai</t>
  </si>
  <si>
    <t>Prunier du Japon</t>
  </si>
  <si>
    <t>Ananas</t>
  </si>
  <si>
    <t>Autres</t>
  </si>
  <si>
    <t>Bananier</t>
  </si>
  <si>
    <t>Barbadines</t>
  </si>
  <si>
    <t>Carambole</t>
  </si>
  <si>
    <t>Cherimole</t>
  </si>
  <si>
    <t>Corossol</t>
  </si>
  <si>
    <t>Fruit de l'arbre à pain</t>
  </si>
  <si>
    <t>Fruit de la passion</t>
  </si>
  <si>
    <t>Goyavier</t>
  </si>
  <si>
    <t>Grenadilles</t>
  </si>
  <si>
    <t>Litchi</t>
  </si>
  <si>
    <t>Longanis</t>
  </si>
  <si>
    <t>Manguier</t>
  </si>
  <si>
    <t>Papayer</t>
  </si>
  <si>
    <t>Avocatier</t>
  </si>
  <si>
    <t>Ratio</t>
  </si>
  <si>
    <t>Île-de-France</t>
  </si>
  <si>
    <t>Balance globale azotée (BGA)</t>
  </si>
  <si>
    <t>Bilan apparent</t>
  </si>
  <si>
    <t>Exploitations bovines spécialisées – orientation lait</t>
  </si>
  <si>
    <t>Exploitations bovines spécialisées – orientation viande</t>
  </si>
  <si>
    <t>Exploitations bovines – lait, élevage et viande combinés</t>
  </si>
  <si>
    <t>Exploitations ovines spécialisées</t>
  </si>
  <si>
    <t>Exploitations avec ovins et bovins combinés</t>
  </si>
  <si>
    <t>Exploitations caprines spécialisées</t>
  </si>
  <si>
    <t>Exploitations d’équidés et/ou autres herbivores</t>
  </si>
  <si>
    <t>Exploitations mixtes combinant bovins laitiers avec grandes cultures</t>
  </si>
  <si>
    <t>Exploitations mixtes combinant grandes cultures avec herbivores non laitiers</t>
  </si>
  <si>
    <t>Exploitations mixtes combinant herbivores non laitiers avec grandes cultures</t>
  </si>
  <si>
    <t>Exploitations mixtes avec cultures permanentes et herbivores</t>
  </si>
  <si>
    <t>Code OTEX</t>
  </si>
  <si>
    <t>Description OTEX</t>
  </si>
  <si>
    <t>AIN</t>
  </si>
  <si>
    <t>AISNE</t>
  </si>
  <si>
    <t>ALLIER</t>
  </si>
  <si>
    <t>ALPES-DE-HAUTE-PROVENCE</t>
  </si>
  <si>
    <t>HAUTES-ALPES</t>
  </si>
  <si>
    <t>ALPES-MARITIME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</si>
  <si>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</si>
  <si>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</si>
  <si>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</si>
  <si>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</si>
  <si>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</si>
  <si>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</si>
  <si>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</si>
  <si>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</si>
  <si>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</si>
  <si>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</si>
  <si>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</si>
  <si>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</si>
  <si>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</si>
  <si>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</si>
  <si>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HAUTE-CORSE</t>
  </si>
  <si>
    <t>COTE-D'OR</t>
  </si>
  <si>
    <t>COTES D'ARMOR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</si>
  <si>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</si>
  <si>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</si>
  <si>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</si>
  <si>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</si>
  <si>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</si>
  <si>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</si>
  <si>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</si>
  <si>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</si>
  <si>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</si>
  <si>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</si>
  <si>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</si>
  <si>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</si>
  <si>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</si>
  <si>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</si>
  <si>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</si>
  <si>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</si>
  <si>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</si>
  <si>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</si>
  <si>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</si>
  <si>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</si>
  <si>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</si>
  <si>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</si>
  <si>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</si>
  <si>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</si>
  <si>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</si>
  <si>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</si>
  <si>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</si>
  <si>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</si>
  <si>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</si>
  <si>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</si>
  <si>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</si>
  <si>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</si>
  <si>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</si>
  <si>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</si>
  <si>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</si>
  <si>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</si>
  <si>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</si>
  <si>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</si>
  <si>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</si>
  <si>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</si>
  <si>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</si>
  <si>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HAUTES-PYRENEES</t>
  </si>
  <si>
    <t>PYRENNEES-ORIENTALES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</si>
  <si>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</si>
  <si>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</si>
  <si>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</si>
  <si>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</si>
  <si>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</si>
  <si>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</si>
  <si>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</si>
  <si>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</si>
  <si>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</si>
  <si>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</si>
  <si>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</si>
  <si>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</si>
  <si>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</si>
  <si>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</si>
  <si>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</si>
  <si>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</si>
  <si>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</si>
  <si>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</si>
  <si>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</si>
  <si>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</si>
  <si>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</si>
  <si>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</si>
  <si>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</si>
  <si>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TERRITOIRE DE BELFORT</t>
  </si>
  <si>
    <t>ESSONE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</si>
  <si>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</si>
  <si>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</si>
  <si>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</si>
  <si>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</si>
  <si>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</si>
  <si>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</si>
  <si>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</si>
  <si>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REUNION</t>
  </si>
  <si>
    <t>Département</t>
  </si>
  <si>
    <t>Fruits</t>
  </si>
  <si>
    <t>Légumes</t>
  </si>
  <si>
    <t>AB</t>
  </si>
  <si>
    <t>AOP</t>
  </si>
  <si>
    <t>IGP</t>
  </si>
  <si>
    <t>STG</t>
  </si>
  <si>
    <t>Label rouge</t>
  </si>
  <si>
    <t>AOC</t>
  </si>
  <si>
    <t>Produit de montagne</t>
  </si>
  <si>
    <t>Montagne</t>
  </si>
  <si>
    <t>Fermier</t>
  </si>
  <si>
    <t>Produit de la ferme</t>
  </si>
  <si>
    <t>Produit à la ferme</t>
  </si>
  <si>
    <t>Produit pays</t>
  </si>
  <si>
    <t>CCP</t>
  </si>
  <si>
    <t>Agrumes</t>
  </si>
  <si>
    <t>Culture IFT</t>
  </si>
  <si>
    <t>Kumquat</t>
  </si>
  <si>
    <t>Activité végétale</t>
  </si>
  <si>
    <t>Organisme Certificateur</t>
  </si>
  <si>
    <t>N°SIRET</t>
  </si>
  <si>
    <t>Adresse</t>
  </si>
  <si>
    <t>Commune</t>
  </si>
  <si>
    <t>Téléphone</t>
  </si>
  <si>
    <t>Site internet</t>
  </si>
  <si>
    <t>Vente directe</t>
  </si>
  <si>
    <t>Auvergne-Rhône-Alpes</t>
  </si>
  <si>
    <t>Bourgogne-Franche-Comté</t>
  </si>
  <si>
    <t>Centre-Val de Loire</t>
  </si>
  <si>
    <t>Grand Est</t>
  </si>
  <si>
    <t>Hauts-de-France</t>
  </si>
  <si>
    <t>Normandie</t>
  </si>
  <si>
    <t>Nouvelle-Aquitaine</t>
  </si>
  <si>
    <t>Occitanie</t>
  </si>
  <si>
    <t>2e suivi (en gestion collective)</t>
  </si>
  <si>
    <t>OTEX</t>
  </si>
  <si>
    <t>Version référentiel</t>
  </si>
  <si>
    <t>V1 - 2011</t>
  </si>
  <si>
    <t>V2 - 2013</t>
  </si>
  <si>
    <t>V3 - 2016</t>
  </si>
  <si>
    <t>V4 - 2022</t>
  </si>
  <si>
    <t>Date</t>
  </si>
  <si>
    <t>Statut juridique</t>
  </si>
  <si>
    <t>Autres démarches</t>
  </si>
  <si>
    <t>Calcul Bilan Azoté</t>
  </si>
  <si>
    <t>Version</t>
  </si>
  <si>
    <t>Modifications apportées</t>
  </si>
  <si>
    <t>v1.00</t>
  </si>
  <si>
    <t>BIODIVERSITÉ</t>
  </si>
  <si>
    <t>CObl_Ratio</t>
  </si>
  <si>
    <t>CPds_Ratio</t>
  </si>
  <si>
    <t>Note globale</t>
  </si>
  <si>
    <t>CPds_Haie</t>
  </si>
  <si>
    <t>CPds_Alignement arbres</t>
  </si>
  <si>
    <t>CPds_Arbre isolé</t>
  </si>
  <si>
    <t>CPds_Bosquets</t>
  </si>
  <si>
    <t>CPds_Mare</t>
  </si>
  <si>
    <t>CPds_Fossé</t>
  </si>
  <si>
    <t>CObl_Expl. concernée</t>
  </si>
  <si>
    <t>CPds_Bordures</t>
  </si>
  <si>
    <t>CPds_Jachère</t>
  </si>
  <si>
    <t>CPds_J. mellifère</t>
  </si>
  <si>
    <t>CPds_Zones humides</t>
  </si>
  <si>
    <t>CPds_Verger haute-tige</t>
  </si>
  <si>
    <t>CPds_Bandes intra-parcellaires</t>
  </si>
  <si>
    <t>CPds_Zone Natura 2000</t>
  </si>
  <si>
    <t>CPds_Zones en défens</t>
  </si>
  <si>
    <t>CPds_Autres surfaciques</t>
  </si>
  <si>
    <t>CPds_Autres ruines</t>
  </si>
  <si>
    <t>CPds_Autres linéaires</t>
  </si>
  <si>
    <t>Surfaces &lt; 6ha</t>
  </si>
  <si>
    <t>Surfaces PP</t>
  </si>
  <si>
    <t>Note</t>
  </si>
  <si>
    <t>Nb total</t>
  </si>
  <si>
    <t>Nb espèces animales</t>
  </si>
  <si>
    <t>Part PP/SAU</t>
  </si>
  <si>
    <t>Nb ruches</t>
  </si>
  <si>
    <t>Test-bêche</t>
  </si>
  <si>
    <t>Analyse microbio</t>
  </si>
  <si>
    <t>7. Variété ou race menacée</t>
  </si>
  <si>
    <t>8. Qualité bio du sol</t>
  </si>
  <si>
    <t>Nb variétés végétales</t>
  </si>
  <si>
    <t>6. Présence de ruches</t>
  </si>
  <si>
    <t>5. Nb espèces animales</t>
  </si>
  <si>
    <t>4. Nb espèces végétales</t>
  </si>
  <si>
    <t>3. Poids culture principale</t>
  </si>
  <si>
    <t>2. Taille parcelles</t>
  </si>
  <si>
    <t>1. Part de la surface de l'exploitation en IAE</t>
  </si>
  <si>
    <t>STRATÉGIE PHYTOSANITAIRE</t>
  </si>
  <si>
    <t>1. CMR</t>
  </si>
  <si>
    <t>Produits herbicides CMR2</t>
  </si>
  <si>
    <t>Produits hors herbicides CMR2</t>
  </si>
  <si>
    <t>2. Surfaces non traitées</t>
  </si>
  <si>
    <t>Surfaces IAE</t>
  </si>
  <si>
    <t>Autres surfaces</t>
  </si>
  <si>
    <t>3. IFT</t>
  </si>
  <si>
    <t>IFTexp_GCH</t>
  </si>
  <si>
    <t>IFTexp_GCHH</t>
  </si>
  <si>
    <t>IFTexp_PdTH</t>
  </si>
  <si>
    <t>IFTexp_PdTHH</t>
  </si>
  <si>
    <t>IFTexp_VH</t>
  </si>
  <si>
    <t>IFTexp_VHH</t>
  </si>
  <si>
    <t>IFTexp_AH</t>
  </si>
  <si>
    <t>IFTexp_AHH</t>
  </si>
  <si>
    <t>Note_GCH</t>
  </si>
  <si>
    <t>Note_GCHH</t>
  </si>
  <si>
    <t>Note_VH</t>
  </si>
  <si>
    <t>Note_VHH</t>
  </si>
  <si>
    <t>Note_AH</t>
  </si>
  <si>
    <t>Note_AHH</t>
  </si>
  <si>
    <t>Note finale</t>
  </si>
  <si>
    <t>Notefinale</t>
  </si>
  <si>
    <t>5. Surveillance active</t>
  </si>
  <si>
    <t>Critère1</t>
  </si>
  <si>
    <t>Critère2</t>
  </si>
  <si>
    <t>Critère3</t>
  </si>
  <si>
    <t>Note_C1</t>
  </si>
  <si>
    <t>Note_C2</t>
  </si>
  <si>
    <t>Note_C3</t>
  </si>
  <si>
    <t>6. Utilisation de méthodes alternatives</t>
  </si>
  <si>
    <t>Note hors horticulture</t>
  </si>
  <si>
    <t>Note horticulture</t>
  </si>
  <si>
    <t>7. Condition d'applications</t>
  </si>
  <si>
    <t>Nb matériels utilisés</t>
  </si>
  <si>
    <t>Note_Vigne</t>
  </si>
  <si>
    <t>Note_Arbo</t>
  </si>
  <si>
    <t>Note_Lég fleurs fruits</t>
  </si>
  <si>
    <t>Note_Hors sol</t>
  </si>
  <si>
    <t>9. Couvert végétal inter-rang</t>
  </si>
  <si>
    <t>Ratio_Vigne</t>
  </si>
  <si>
    <t>Ratio_Arbo</t>
  </si>
  <si>
    <t>Note_Horti</t>
  </si>
  <si>
    <t>Ratio_Horti</t>
  </si>
  <si>
    <t>10. Recyclage eaux irrigation</t>
  </si>
  <si>
    <t>Ratio_Hors horti</t>
  </si>
  <si>
    <t>Ratio_Horti total</t>
  </si>
  <si>
    <t>Ratio_Horti partiel</t>
  </si>
  <si>
    <t>Note_Hors horti</t>
  </si>
  <si>
    <t>Note_Horti total</t>
  </si>
  <si>
    <t>Note_Horti partiel</t>
  </si>
  <si>
    <t>Ratio hors horticulture</t>
  </si>
  <si>
    <t>Ratio horticulture</t>
  </si>
  <si>
    <t>8. Diversité spécifique et variétale</t>
  </si>
  <si>
    <t>GESTION DE LA FERTILISATION</t>
  </si>
  <si>
    <t>1. Bilan azoté</t>
  </si>
  <si>
    <t>Méthode retenue</t>
  </si>
  <si>
    <t>Otex concernée</t>
  </si>
  <si>
    <t>Nb campagnes</t>
  </si>
  <si>
    <t>Solde bilan</t>
  </si>
  <si>
    <t>Part cultures mineures</t>
  </si>
  <si>
    <t>Note corrigée</t>
  </si>
  <si>
    <t>2. Quantité d'azote</t>
  </si>
  <si>
    <t>3. Part azote organique</t>
  </si>
  <si>
    <t>4. Utilisation d'OAD</t>
  </si>
  <si>
    <t>CPpale_GC_Note</t>
  </si>
  <si>
    <t>CPpale_CP_Note</t>
  </si>
  <si>
    <t>CMin_Note</t>
  </si>
  <si>
    <t>5. % SAU non fertilisée</t>
  </si>
  <si>
    <t>4. Quantité substances</t>
  </si>
  <si>
    <t>6. Part des légumineuses</t>
  </si>
  <si>
    <t>Surface lég. inter-rang</t>
  </si>
  <si>
    <t xml:space="preserve">Surface lég. </t>
  </si>
  <si>
    <t>7. Couverture des sols</t>
  </si>
  <si>
    <t>ZV_Socle</t>
  </si>
  <si>
    <t>ZV_Surface couverte</t>
  </si>
  <si>
    <t>ZV_Nb semaines</t>
  </si>
  <si>
    <t>ZV_Note</t>
  </si>
  <si>
    <t>ZV_Note pondérée</t>
  </si>
  <si>
    <t>HZV_Socle</t>
  </si>
  <si>
    <t>HZV_Surface couverte</t>
  </si>
  <si>
    <t>HZV_Nb semaines</t>
  </si>
  <si>
    <t>HZV_Note</t>
  </si>
  <si>
    <t>HZV_Note pondérée</t>
  </si>
  <si>
    <t>8. Matériels optimisant les apports</t>
  </si>
  <si>
    <t>GESTION DE L'IRRIGATION</t>
  </si>
  <si>
    <t>Informations préalables</t>
  </si>
  <si>
    <t>% surface irriguée</t>
  </si>
  <si>
    <t>1. Enregistrement des pratiques</t>
  </si>
  <si>
    <t>Présence cahier</t>
  </si>
  <si>
    <t>Part données manquantes</t>
  </si>
  <si>
    <t>2. Utilisation d'outils de mesure</t>
  </si>
  <si>
    <t>Nb_outils_offre</t>
  </si>
  <si>
    <t>Nb_outils_demande</t>
  </si>
  <si>
    <t>Horti_Ratio</t>
  </si>
  <si>
    <t>Horti_Note</t>
  </si>
  <si>
    <t>4. Adhésion démarche co</t>
  </si>
  <si>
    <t>Adhésion</t>
  </si>
  <si>
    <t>5. Pratiques agronomiques</t>
  </si>
  <si>
    <t>6. Prélèvements étiage</t>
  </si>
  <si>
    <t>8. Récupération eaux pluie</t>
  </si>
  <si>
    <t>Présence dispositif</t>
  </si>
  <si>
    <t>3. Mat. optimisant apports</t>
  </si>
  <si>
    <t>Nb_outils mixtes</t>
  </si>
  <si>
    <t>Type de certification</t>
  </si>
  <si>
    <t>Caractéristiques générales</t>
  </si>
  <si>
    <t>Surface totale</t>
  </si>
  <si>
    <t>SAU</t>
  </si>
  <si>
    <t>Commentaire</t>
  </si>
  <si>
    <t>Email</t>
  </si>
  <si>
    <t>CPds_Mur pierres</t>
  </si>
  <si>
    <t>CDiv_Nb</t>
  </si>
  <si>
    <t>Exhaustif</t>
  </si>
  <si>
    <t>Onglet ou item concerné</t>
  </si>
  <si>
    <t>Version de la grille d'audit utilisée pour l'audit</t>
  </si>
  <si>
    <t>Grandes cultures : céréales, oléagineux, protéagineux, autres</t>
  </si>
  <si>
    <t>Certification individuelle directe</t>
  </si>
  <si>
    <t>CERTIS</t>
  </si>
  <si>
    <t>v4</t>
  </si>
  <si>
    <t>Décisions initial</t>
  </si>
  <si>
    <t>Décisions suivi</t>
  </si>
  <si>
    <t>Décisions renouvellement</t>
  </si>
  <si>
    <t>Accord</t>
  </si>
  <si>
    <t>Refus</t>
  </si>
  <si>
    <t>Maintien</t>
  </si>
  <si>
    <t>Suspension</t>
  </si>
  <si>
    <t>Retrait</t>
  </si>
  <si>
    <t>Prolongation</t>
  </si>
  <si>
    <t>Refus de prolongation</t>
  </si>
  <si>
    <t>Certification individuelle dans un cadre collectif</t>
  </si>
  <si>
    <t>Code associé</t>
  </si>
  <si>
    <t>INDIVIDUELLE</t>
  </si>
  <si>
    <t>COLLECTIVE</t>
  </si>
  <si>
    <t>AFNOR CERTIFICATION</t>
  </si>
  <si>
    <t>ALPES CONTROLES</t>
  </si>
  <si>
    <t>BUREAU VERITAS CERTIFICATION</t>
  </si>
  <si>
    <t>CERTIPAQ</t>
  </si>
  <si>
    <t>CERTISUD</t>
  </si>
  <si>
    <t>CKCERT</t>
  </si>
  <si>
    <t>CONTROL UNION INSPECTIONS FRANCE</t>
  </si>
  <si>
    <t>ECOCERT</t>
  </si>
  <si>
    <t>LRO</t>
  </si>
  <si>
    <t>OCACIA</t>
  </si>
  <si>
    <t>QB VERIFICATION</t>
  </si>
  <si>
    <t>QUALISUD</t>
  </si>
  <si>
    <t>SGS ICS</t>
  </si>
  <si>
    <t>SOCOFRET</t>
  </si>
  <si>
    <t>TERRAE</t>
  </si>
  <si>
    <t>AVPI</t>
  </si>
  <si>
    <t>AFNOR</t>
  </si>
  <si>
    <t>ALPES</t>
  </si>
  <si>
    <t>VERITAS</t>
  </si>
  <si>
    <t>UNION</t>
  </si>
  <si>
    <t>QB</t>
  </si>
  <si>
    <t>SGS</t>
  </si>
  <si>
    <t>Initialisation du fichier</t>
  </si>
  <si>
    <t>Adresse complément</t>
  </si>
  <si>
    <t>Identification de la structure collective</t>
  </si>
  <si>
    <t>Cadre réservé à l'organisme certificateur</t>
  </si>
  <si>
    <t>IDENTIFICATION</t>
  </si>
  <si>
    <t>SURFACES</t>
  </si>
  <si>
    <t>Identification de l'exploitation auditée</t>
  </si>
  <si>
    <t>Autres certifications de l'exploitation</t>
  </si>
  <si>
    <t>Surface de l'exploitation</t>
  </si>
  <si>
    <t>Nom de l'exploitant</t>
  </si>
  <si>
    <t>CVI</t>
  </si>
  <si>
    <t>Année de création</t>
  </si>
  <si>
    <t>Activité végétale principale</t>
  </si>
  <si>
    <t>Activité végétale secondaire</t>
  </si>
  <si>
    <t>Activité végétale autre</t>
  </si>
  <si>
    <t>Activité animale principale</t>
  </si>
  <si>
    <t>Activité animale secondaire</t>
  </si>
  <si>
    <t>Activité animale autre</t>
  </si>
  <si>
    <t>Démarche équivalence niveau 2</t>
  </si>
  <si>
    <t>Autre démarche qualité 1</t>
  </si>
  <si>
    <t>Autre démarche qualité 2</t>
  </si>
  <si>
    <t>Autre démarche qualité 3</t>
  </si>
  <si>
    <t>SNE</t>
  </si>
  <si>
    <t>Contexte de l'audit interne</t>
  </si>
  <si>
    <t>SUIVI DES MODIFICATIONS APPORTÉES AU FICHIER DE SYNTHESE DU COLLECTIF</t>
  </si>
  <si>
    <t>Liste des versions de grille d'audit compatibles pour alimenter l'onglet "Données" :</t>
  </si>
  <si>
    <t>Version trame</t>
  </si>
  <si>
    <t>Voir l'onglet "Notice" pour connaitre :</t>
  </si>
  <si>
    <t>- le mode opératoire pour remplir ce fichier</t>
  </si>
  <si>
    <t>- la liste des trames de grille d'audit compatibles avec cette version du fichier de synthèse de collectif</t>
  </si>
  <si>
    <t>Rang (gauche - droite)</t>
  </si>
  <si>
    <t>Chiffres</t>
  </si>
  <si>
    <t>Double rang impair</t>
  </si>
  <si>
    <t>Supérieur à 10</t>
  </si>
  <si>
    <t>SIRET structure collective</t>
  </si>
  <si>
    <t>Listes pour menus déroulants et contrôles</t>
  </si>
  <si>
    <t>Date du jour</t>
  </si>
  <si>
    <t>Biodiversité</t>
  </si>
  <si>
    <t>Phyto</t>
  </si>
  <si>
    <t>Fertilisation</t>
  </si>
  <si>
    <t>Irrigation</t>
  </si>
  <si>
    <t>SYNTHESE</t>
  </si>
  <si>
    <t>Céréales</t>
  </si>
  <si>
    <t>Oléagineux</t>
  </si>
  <si>
    <t>Protéagineux et lég. à grain</t>
  </si>
  <si>
    <t>Cultures fibres et jachères</t>
  </si>
  <si>
    <t>Fourrages</t>
  </si>
  <si>
    <t>Surfaces en herbe</t>
  </si>
  <si>
    <t>Cultures industrielles</t>
  </si>
  <si>
    <t>Légumes, fleurs, fruits hors arbo</t>
  </si>
  <si>
    <t>Vigne</t>
  </si>
  <si>
    <t>Arboriculture</t>
  </si>
  <si>
    <t>Autres cultures pérennes</t>
  </si>
  <si>
    <t>1 - Copier la ligne depuis l'onglet "Synthese_coll_v{x}" de la grille individuelle (x devant être égal à la version de ce fichier de synthèse du collectif).</t>
  </si>
  <si>
    <t>v1.01</t>
  </si>
  <si>
    <t>Contexte</t>
  </si>
  <si>
    <t>Modification du contrôle sur le code postal, afin d'autoriser les CP inférieurs à 10000</t>
  </si>
  <si>
    <t>CP saisi</t>
  </si>
  <si>
    <t>Nb car CP</t>
  </si>
  <si>
    <t>Position</t>
  </si>
  <si>
    <t>Valeur</t>
  </si>
  <si>
    <t>Est num</t>
  </si>
  <si>
    <t>CP ok</t>
  </si>
  <si>
    <t>Données</t>
  </si>
  <si>
    <t>Ajout de nouvelles colonnes concernant IFT
Modification du format des colonnes : SIRET, CVI, Code Postal, Téléphone, Date audit</t>
  </si>
  <si>
    <t>Nb Campagnes IFT</t>
  </si>
  <si>
    <t>IFT_Réalisés_GCH</t>
  </si>
  <si>
    <t>IFT_Réalisés_GCHH</t>
  </si>
  <si>
    <t>IFT_Réalisés_VH</t>
  </si>
  <si>
    <t>IFT_Réalisés_VHH</t>
  </si>
  <si>
    <t>IFT_Réalisés_AH</t>
  </si>
  <si>
    <t>IFT_Réalisés_AHH</t>
  </si>
  <si>
    <t>v1.02</t>
  </si>
  <si>
    <t>SIRET</t>
  </si>
  <si>
    <t>Nom</t>
  </si>
  <si>
    <t>Code postal</t>
  </si>
  <si>
    <t>Nom OC</t>
  </si>
  <si>
    <t>Date de décision</t>
  </si>
  <si>
    <r>
      <t xml:space="preserve">Nom ou Raison sociale </t>
    </r>
    <r>
      <rPr>
        <sz val="8"/>
        <color rgb="FFFF0000"/>
        <rFont val="Arial"/>
        <family val="2"/>
      </rPr>
      <t>*</t>
    </r>
  </si>
  <si>
    <r>
      <t xml:space="preserve">Code Postal </t>
    </r>
    <r>
      <rPr>
        <sz val="8"/>
        <color rgb="FFFF0000"/>
        <rFont val="Arial"/>
        <family val="2"/>
      </rPr>
      <t>*</t>
    </r>
  </si>
  <si>
    <r>
      <t xml:space="preserve">Commune </t>
    </r>
    <r>
      <rPr>
        <sz val="8"/>
        <color rgb="FFFF0000"/>
        <rFont val="Arial"/>
        <family val="2"/>
      </rPr>
      <t>*</t>
    </r>
  </si>
  <si>
    <r>
      <t xml:space="preserve">Département </t>
    </r>
    <r>
      <rPr>
        <sz val="8"/>
        <color rgb="FFFF0000"/>
        <rFont val="Arial"/>
        <family val="2"/>
      </rPr>
      <t>*</t>
    </r>
  </si>
  <si>
    <r>
      <t xml:space="preserve">Région </t>
    </r>
    <r>
      <rPr>
        <sz val="8"/>
        <color rgb="FFFF0000"/>
        <rFont val="Arial"/>
        <family val="2"/>
      </rPr>
      <t>*</t>
    </r>
  </si>
  <si>
    <r>
      <t xml:space="preserve">Bassin viticole </t>
    </r>
    <r>
      <rPr>
        <sz val="8"/>
        <color rgb="FFFF0000"/>
        <rFont val="Arial"/>
        <family val="2"/>
      </rPr>
      <t>*</t>
    </r>
  </si>
  <si>
    <r>
      <t xml:space="preserve">Accord annuaire </t>
    </r>
    <r>
      <rPr>
        <sz val="8"/>
        <color rgb="FFFF0000"/>
        <rFont val="Arial"/>
        <family val="2"/>
      </rPr>
      <t>*</t>
    </r>
  </si>
  <si>
    <r>
      <t xml:space="preserve">Statut juridique </t>
    </r>
    <r>
      <rPr>
        <sz val="8"/>
        <color rgb="FFFF0000"/>
        <rFont val="Arial"/>
        <family val="2"/>
      </rPr>
      <t>*</t>
    </r>
  </si>
  <si>
    <r>
      <t xml:space="preserve">Date de l'audit interne </t>
    </r>
    <r>
      <rPr>
        <sz val="8"/>
        <color rgb="FFFF0000"/>
        <rFont val="Arial"/>
        <family val="2"/>
      </rPr>
      <t>*</t>
    </r>
  </si>
  <si>
    <r>
      <t xml:space="preserve">Nom de l'auditeur </t>
    </r>
    <r>
      <rPr>
        <sz val="8"/>
        <color rgb="FFFF0000"/>
        <rFont val="Arial"/>
        <family val="2"/>
      </rPr>
      <t>*</t>
    </r>
  </si>
  <si>
    <r>
      <t xml:space="preserve">Type d'audit </t>
    </r>
    <r>
      <rPr>
        <sz val="8"/>
        <color rgb="FFFF0000"/>
        <rFont val="Arial"/>
        <family val="2"/>
      </rPr>
      <t>*</t>
    </r>
  </si>
  <si>
    <r>
      <t xml:space="preserve">Campagne évaluée </t>
    </r>
    <r>
      <rPr>
        <sz val="8"/>
        <color rgb="FFFF0000"/>
        <rFont val="Arial"/>
        <family val="2"/>
      </rPr>
      <t>*</t>
    </r>
  </si>
  <si>
    <r>
      <t xml:space="preserve">Version du référentiel appliquée </t>
    </r>
    <r>
      <rPr>
        <sz val="8"/>
        <color rgb="FFFF0000"/>
        <rFont val="Arial"/>
        <family val="2"/>
      </rPr>
      <t>*</t>
    </r>
  </si>
  <si>
    <r>
      <t xml:space="preserve">Durée de l'audit </t>
    </r>
    <r>
      <rPr>
        <sz val="8"/>
        <color rgb="FFFF0000"/>
        <rFont val="Arial"/>
        <family val="2"/>
      </rPr>
      <t>*</t>
    </r>
  </si>
  <si>
    <r>
      <t xml:space="preserve">SAU </t>
    </r>
    <r>
      <rPr>
        <sz val="8"/>
        <color rgb="FFFF0000"/>
        <rFont val="Arial"/>
        <family val="2"/>
      </rPr>
      <t>*</t>
    </r>
  </si>
  <si>
    <r>
      <t xml:space="preserve">Résultat de l'audit </t>
    </r>
    <r>
      <rPr>
        <b/>
        <sz val="8"/>
        <color rgb="FFFF0000"/>
        <rFont val="Arial"/>
        <family val="2"/>
      </rPr>
      <t>*</t>
    </r>
  </si>
  <si>
    <r>
      <t xml:space="preserve">Produits CMR1 </t>
    </r>
    <r>
      <rPr>
        <sz val="8"/>
        <color rgb="FFFF0000"/>
        <rFont val="Arial"/>
        <family val="2"/>
      </rPr>
      <t>*</t>
    </r>
  </si>
  <si>
    <r>
      <t xml:space="preserve">Expl. Irrigante </t>
    </r>
    <r>
      <rPr>
        <sz val="8"/>
        <color rgb="FFFF0000"/>
        <rFont val="Arial"/>
        <family val="2"/>
      </rPr>
      <t>*</t>
    </r>
  </si>
  <si>
    <t>Localisation de l'audit interne de suivi</t>
  </si>
  <si>
    <t>- les informations sur les données obligatoires</t>
  </si>
  <si>
    <t>Dans l'onglet "Contexte", si une donnée obligatoire est manquante, le texte "A saisir" est affiché à côté du champ concerné.</t>
  </si>
  <si>
    <r>
      <t>Dans l'onglet "Données", les données obligatoires sont identifiées par un astérisque rouge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 dans le libellé de la colonne (ligne 10).</t>
    </r>
  </si>
  <si>
    <t xml:space="preserve">   - au moins une activité principale (colonnes R et U) doit être renseignée pour chaque ligne</t>
  </si>
  <si>
    <t xml:space="preserve">   - le SIRET ou le CVI (colonnes B et C) doit être renseigné pour chaque ligne</t>
  </si>
  <si>
    <t>Mode opératoire SC :</t>
  </si>
  <si>
    <t>Mode opératoire OC :</t>
  </si>
  <si>
    <t>1 - Renseigner le nom de l'OC et la date de décision dans l'onglet "Contexte".</t>
  </si>
  <si>
    <t>3 - Déposer dans Certibase le fichier avant de déposer les audits externes (échantillonnage) du périmètre.</t>
  </si>
  <si>
    <t xml:space="preserve">        Ne pas modifier manuellement les données collées.</t>
  </si>
  <si>
    <t>2 (option) - Effectuer un dépôt en mode test dans Certibase et transmettre le rapport reçu par mail à la structure collective pour qu'elle effectue les éventuelles corrections.</t>
  </si>
  <si>
    <t>Données obligatoires pour l'import dans Certibase :</t>
  </si>
  <si>
    <t>Dans l'onglet "Données", en plus des données identifiées par un astérisque rouge, les règles suivantes s'appliquent :</t>
  </si>
  <si>
    <t>Ajout de la colonne (HQ) concernant la localisation de l'audit interne de suivi.
Ajout d'informations dans l'onglet "Notice".
Ajout d'un astérisque rouge sur les données obligatoires dans l'onglet "Données".</t>
  </si>
  <si>
    <t>2 - Coller la ligne à la suite de la dernière présente dans l'onglet "Données" en utilisant l'option de collage "Valeurs" (Cf capture ci-contre).</t>
  </si>
  <si>
    <t>v1.03</t>
  </si>
  <si>
    <t>Autoriser la saisie d'un siret commençant par 0 (zéro).</t>
  </si>
  <si>
    <t>v1.04</t>
  </si>
  <si>
    <t>Montée de version suite à la création de la grille individuelle v1.14</t>
  </si>
  <si>
    <t>v1.05</t>
  </si>
  <si>
    <t>9. Recyclage et traitement des eaux d'irrigation</t>
  </si>
  <si>
    <t>5. Surveillance</t>
  </si>
  <si>
    <t>7. Recyclage et traitement des eaux d'irrigation</t>
  </si>
  <si>
    <t>Part de la SAU en vignes</t>
  </si>
  <si>
    <t>Part de la SAU en arboriculture et autres cultures pérennes</t>
  </si>
  <si>
    <t>Part de la SAU en horticulture-pépinière</t>
  </si>
  <si>
    <t>Total des points retenus</t>
  </si>
  <si>
    <t>Total SAU hors sol</t>
  </si>
  <si>
    <t>Surfaces concernées par un système de recyclage et de traitement total</t>
  </si>
  <si>
    <t>Surfaces concernées par un système de recyclage et de traitement partiel</t>
  </si>
  <si>
    <t>Points obtenus Grandes cultures</t>
  </si>
  <si>
    <t>Points obtenus Vignes</t>
  </si>
  <si>
    <t>Points obtenus Arboriculture</t>
  </si>
  <si>
    <t>Total points retenus</t>
  </si>
  <si>
    <t>Surface en horticulture hors sol</t>
  </si>
  <si>
    <t>Part des surfaces en horticulture hors sol avec un système total</t>
  </si>
  <si>
    <t>Part des surfaces en horticulture hors sol avec un système partiel</t>
  </si>
  <si>
    <t>Ajout de 15 nouvelles colonnes (HR-&gt;IF)</t>
  </si>
  <si>
    <t>v1.15</t>
  </si>
  <si>
    <t>Notice</t>
  </si>
  <si>
    <t>Version de trame autorisée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</si>
</sst>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£-809]#,##0.00;[Red]&quot;-&quot;[$£-809]#,##0.00"/>
    <numFmt numFmtId="166" formatCode="0#&quot; &quot;##&quot; &quot;##&quot; &quot;##&quot; &quot;##"/>
    <numFmt numFmtId="167" formatCode="00000"/>
    <numFmt numFmtId="168" formatCode="000\ 000\ 000\ 00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8A2F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165" fontId="10" fillId="0" borderId="0"/>
  </cellStyleXfs>
  <cellXfs count="111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14" borderId="0" xfId="0" applyFill="1"/>
    <xf numFmtId="0" fontId="7" fillId="14" borderId="0" xfId="0" applyFont="1" applyFill="1"/>
    <xf numFmtId="0" fontId="11" fillId="14" borderId="0" xfId="0" applyFont="1" applyFill="1"/>
    <xf numFmtId="0" fontId="0" fillId="14" borderId="3" xfId="0" applyFill="1" applyBorder="1"/>
    <xf numFmtId="0" fontId="0" fillId="14" borderId="3" xfId="0" applyFill="1" applyBorder="1" applyAlignment="1">
      <alignment horizontal="center" vertical="center"/>
    </xf>
    <xf numFmtId="14" fontId="0" fillId="14" borderId="3" xfId="0" applyNumberForma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17" fillId="0" borderId="0" xfId="0" applyFont="1"/>
    <xf numFmtId="0" fontId="18" fillId="1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" xfId="0" applyFont="1" applyBorder="1"/>
    <xf numFmtId="0" fontId="15" fillId="0" borderId="0" xfId="0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0" xfId="0" quotePrefix="1" applyFont="1" applyProtection="1">
      <protection hidden="1"/>
    </xf>
    <xf numFmtId="0" fontId="13" fillId="0" borderId="0" xfId="0" applyFont="1" applyProtection="1">
      <protection hidden="1"/>
    </xf>
    <xf numFmtId="0" fontId="13" fillId="21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2" borderId="0" xfId="0" applyNumberFormat="1" applyFont="1" applyFill="1" applyAlignment="1" applyProtection="1">
      <alignment horizontal="center" vertical="center" wrapText="1"/>
      <protection hidden="1"/>
    </xf>
    <xf numFmtId="166" fontId="16" fillId="12" borderId="0" xfId="0" applyNumberFormat="1" applyFont="1" applyFill="1" applyAlignment="1" applyProtection="1">
      <alignment horizontal="center" vertical="center" wrapText="1"/>
      <protection hidden="1"/>
    </xf>
    <xf numFmtId="49" fontId="16" fillId="12" borderId="0" xfId="0" applyNumberFormat="1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21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13" borderId="0" xfId="0" applyFont="1" applyFill="1" applyAlignment="1" applyProtection="1">
      <alignment horizontal="center" vertical="center" wrapText="1"/>
      <protection hidden="1"/>
    </xf>
    <xf numFmtId="0" fontId="12" fillId="16" borderId="0" xfId="0" applyFont="1" applyFill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11" borderId="0" xfId="0" applyFont="1" applyFill="1" applyAlignment="1" applyProtection="1">
      <alignment horizontal="center" vertical="center" wrapText="1"/>
      <protection hidden="1"/>
    </xf>
    <xf numFmtId="167" fontId="0" fillId="0" borderId="0" xfId="0" applyNumberFormat="1"/>
    <xf numFmtId="0" fontId="0" fillId="0" borderId="0" xfId="0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0" fontId="0" fillId="14" borderId="3" xfId="0" applyFill="1" applyBorder="1" applyAlignment="1">
      <alignment wrapText="1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14" fontId="16" fillId="12" borderId="0" xfId="0" applyNumberFormat="1" applyFont="1" applyFill="1" applyAlignment="1" applyProtection="1">
      <alignment horizontal="center" vertical="center" wrapText="1"/>
      <protection hidden="1"/>
    </xf>
    <xf numFmtId="14" fontId="12" fillId="0" borderId="0" xfId="0" applyNumberFormat="1" applyFont="1" applyProtection="1">
      <protection locked="0"/>
    </xf>
    <xf numFmtId="168" fontId="12" fillId="0" borderId="0" xfId="0" applyNumberFormat="1" applyFont="1" applyProtection="1">
      <protection hidden="1"/>
    </xf>
    <xf numFmtId="168" fontId="16" fillId="19" borderId="0" xfId="0" applyNumberFormat="1" applyFont="1" applyFill="1" applyAlignment="1" applyProtection="1">
      <alignment horizontal="center" vertical="center" wrapText="1"/>
      <protection hidden="1"/>
    </xf>
    <xf numFmtId="168" fontId="12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/>
      <protection hidden="1"/>
    </xf>
    <xf numFmtId="0" fontId="0" fillId="0" borderId="0" xfId="0" quotePrefix="1"/>
    <xf numFmtId="0" fontId="14" fillId="2" borderId="0" xfId="0" applyFont="1" applyFill="1" applyAlignment="1" applyProtection="1">
      <alignment horizontal="center" vertical="center"/>
      <protection hidden="1"/>
    </xf>
    <xf numFmtId="0" fontId="20" fillId="0" borderId="0" xfId="0" applyFont="1"/>
    <xf numFmtId="0" fontId="13" fillId="12" borderId="0" xfId="0" applyFont="1" applyFill="1" applyAlignment="1" applyProtection="1">
      <alignment horizontal="center" vertical="center"/>
      <protection hidden="1"/>
    </xf>
    <xf numFmtId="0" fontId="0" fillId="14" borderId="3" xfId="0" applyFill="1" applyBorder="1" applyAlignment="1">
      <alignment horizontal="center"/>
    </xf>
    <xf numFmtId="14" fontId="0" fillId="14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left"/>
    </xf>
    <xf numFmtId="0" fontId="14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2" fillId="13" borderId="0" xfId="0" applyFont="1" applyFill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4" fillId="0" borderId="0" xfId="0" applyFont="1" applyProtection="1">
      <protection hidden="1"/>
    </xf>
    <xf numFmtId="0" fontId="0" fillId="14" borderId="0" xfId="0" applyFill="1"/>
    <xf numFmtId="0" fontId="0" fillId="14" borderId="3" xfId="0" applyFill="1" applyBorder="1" applyAlignment="1">
      <alignment horizontal="center"/>
    </xf>
    <xf numFmtId="0" fontId="0" fillId="14" borderId="3" xfId="0" applyFill="1" applyBorder="1" applyAlignment="1">
      <alignment horizontal="left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14" fontId="0" fillId="14" borderId="4" xfId="0" applyNumberFormat="1" applyFill="1" applyBorder="1" applyAlignment="1">
      <alignment horizontal="center" vertical="center"/>
    </xf>
    <xf numFmtId="14" fontId="0" fillId="14" borderId="5" xfId="0" applyNumberForma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4" fillId="15" borderId="0" xfId="0" applyFont="1" applyFill="1" applyAlignment="1" applyProtection="1">
      <alignment horizontal="center" vertical="center"/>
      <protection hidden="1"/>
    </xf>
    <xf numFmtId="0" fontId="14" fillId="10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7" borderId="0" xfId="0" applyFont="1" applyFill="1" applyAlignment="1" applyProtection="1">
      <alignment horizontal="center"/>
      <protection hidden="1"/>
    </xf>
    <xf numFmtId="0" fontId="13" fillId="8" borderId="0" xfId="0" applyFont="1" applyFill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13" fillId="19" borderId="0" xfId="0" applyFont="1" applyFill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/>
      <protection hidden="1"/>
    </xf>
    <xf numFmtId="0" fontId="14" fillId="20" borderId="0" xfId="0" applyFont="1" applyFill="1" applyAlignment="1" applyProtection="1">
      <alignment horizontal="center" vertical="center"/>
      <protection hidden="1"/>
    </xf>
    <xf numFmtId="0" fontId="13" fillId="21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13" borderId="0" xfId="0" applyFont="1" applyFill="1" applyAlignment="1" applyProtection="1">
      <alignment horizontal="center"/>
      <protection hidden="1"/>
    </xf>
    <xf numFmtId="0" fontId="13" fillId="16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3" fillId="11" borderId="0" xfId="0" applyFont="1" applyFill="1" applyAlignment="1" applyProtection="1">
      <alignment horizontal="center"/>
      <protection hidden="1"/>
    </xf>
    <xf numFmtId="0" fontId="14" fillId="15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/>
    </xf>
    <xf numFmtId="0" fontId="13" fillId="16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9">
    <cellStyle name="Comma 2" xfId="5" xr:uid="{00000000-0005-0000-0000-000000000000}"/>
    <cellStyle name="Heading" xfId="3" xr:uid="{00000000-0005-0000-0000-000001000000}"/>
    <cellStyle name="Heading1" xfId="4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Percent 2" xfId="6" xr:uid="{00000000-0005-0000-0000-000006000000}"/>
    <cellStyle name="Result" xfId="7" xr:uid="{00000000-0005-0000-0000-000007000000}"/>
    <cellStyle name="Result2" xfId="8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800000"/>
      <color rgb="FFFF5050"/>
      <color rgb="FFCC0000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268605</xdr:colOff>
      <xdr:row>4</xdr:row>
      <xdr:rowOff>0</xdr:rowOff>
    </xdr:from>
    <xdr:to>
      <xdr:col>16</xdr:col>
      <xdr:colOff>320040</xdr:colOff>
      <xdr:row>14</xdr:row>
      <xdr:rowOff>17406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22CAE6-DEDC-90DB-02A8-4F96CD8C8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78" t="2749" b="1"/>
        <a:stretch/>
      </xdr:blipFill>
      <xdr:spPr>
        <a:xfrm>
          <a:off x="9326880" y="1306830"/>
          <a:ext cx="3994785" cy="1819536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ene.lapierre/Downloads/Aliment&#233;e_grille-audit-hvev4-v1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ivi modif"/>
      <sheetName val="Accueil"/>
      <sheetName val="Identification"/>
      <sheetName val="Surfaces"/>
      <sheetName val="Surfaces_Horti"/>
      <sheetName val="Biodiversité"/>
      <sheetName val="Phyto"/>
      <sheetName val="Fertilisation"/>
      <sheetName val="Irrigation"/>
      <sheetName val="SYNTHESE"/>
      <sheetName val="CTRL"/>
      <sheetName val="Listes"/>
      <sheetName val="Paramètres"/>
      <sheetName val="Ctrl_Siret"/>
      <sheetName val="Ctrl_mail"/>
      <sheetName val="OTEX"/>
      <sheetName val="Scoring_GC"/>
      <sheetName val="Scoring_Arboriculture"/>
      <sheetName val="Scoring_Viticulture"/>
      <sheetName val="Communes_07-26"/>
      <sheetName val="BDD_OC"/>
      <sheetName val="BDD_SC"/>
      <sheetName val="Synthese_coll_v1.0"/>
    </sheetNames>
    <sheetDataSet>
      <sheetData sheetId="0" refreshError="1"/>
      <sheetData sheetId="1" refreshError="1"/>
      <sheetData sheetId="2" refreshError="1">
        <row r="10">
          <cell r="F10">
            <v>45150</v>
          </cell>
        </row>
        <row r="14">
          <cell r="F14" t="str">
            <v>Initial</v>
          </cell>
        </row>
        <row r="19">
          <cell r="F19" t="str">
            <v>Pierre Maraud</v>
          </cell>
        </row>
        <row r="23">
          <cell r="F23" t="str">
            <v>2022-23</v>
          </cell>
        </row>
        <row r="25">
          <cell r="F25" t="str">
            <v>4H</v>
          </cell>
        </row>
        <row r="32">
          <cell r="F32" t="str">
            <v>Marcel Lorris</v>
          </cell>
          <cell r="R32" t="str">
            <v>Maine-et-Loire</v>
          </cell>
        </row>
        <row r="34">
          <cell r="F34" t="str">
            <v>FLAMECH</v>
          </cell>
          <cell r="R34" t="str">
            <v>Pays de la Loire</v>
          </cell>
        </row>
        <row r="36">
          <cell r="F36">
            <v>95110493400025</v>
          </cell>
          <cell r="R36" t="str">
            <v>Val de Loire</v>
          </cell>
        </row>
        <row r="38">
          <cell r="F38">
            <v>9563218745</v>
          </cell>
        </row>
        <row r="40">
          <cell r="F40">
            <v>2022</v>
          </cell>
        </row>
        <row r="43">
          <cell r="F43" t="str">
            <v>22 RUE DE LA PATROCHE</v>
          </cell>
          <cell r="R43">
            <v>695874522</v>
          </cell>
        </row>
        <row r="45">
          <cell r="F45" t="str">
            <v>au bout de l'impasse</v>
          </cell>
          <cell r="R45" t="str">
            <v>nicolas.bianchini@sfr.fr</v>
          </cell>
        </row>
        <row r="47">
          <cell r="F47">
            <v>46260</v>
          </cell>
          <cell r="R47" t="str">
            <v>www.flam.fr</v>
          </cell>
        </row>
        <row r="49">
          <cell r="F49" t="str">
            <v>BELLEVIGNE-LES-CHATEAUX</v>
          </cell>
          <cell r="V49" t="str">
            <v>Oui</v>
          </cell>
        </row>
        <row r="56">
          <cell r="F56" t="str">
            <v>Société commerciale ou coopérative (SA ou SARL)</v>
          </cell>
        </row>
        <row r="61">
          <cell r="H61" t="str">
            <v>Fruits</v>
          </cell>
          <cell r="T61" t="str">
            <v>Bovins lait</v>
          </cell>
        </row>
        <row r="63">
          <cell r="H63" t="str">
            <v>Grandes cultures : céréales, oléagineux, protéagineux, autres</v>
          </cell>
          <cell r="T63" t="str">
            <v>Bovins viande</v>
          </cell>
        </row>
        <row r="65">
          <cell r="H65" t="str">
            <v>Légumes</v>
          </cell>
          <cell r="T65" t="str">
            <v>Ovins</v>
          </cell>
        </row>
        <row r="69">
          <cell r="F69">
            <v>4810</v>
          </cell>
        </row>
        <row r="72">
          <cell r="F72" t="str">
            <v>Non</v>
          </cell>
        </row>
        <row r="81">
          <cell r="L81" t="str">
            <v>Norme NF V01-007 dans le cadre d'Agri Confiance mise en place par l'Union de producteurs de Grangeneuve et Rauzan</v>
          </cell>
        </row>
        <row r="86">
          <cell r="G86" t="str">
            <v>AOP</v>
          </cell>
        </row>
        <row r="88">
          <cell r="G88" t="str">
            <v>Produit de montagne</v>
          </cell>
        </row>
        <row r="90">
          <cell r="G90" t="str">
            <v>Produit pays</v>
          </cell>
        </row>
      </sheetData>
      <sheetData sheetId="3" refreshError="1">
        <row r="22">
          <cell r="O22">
            <v>3754.98</v>
          </cell>
        </row>
        <row r="24">
          <cell r="O24">
            <v>3680.98</v>
          </cell>
        </row>
        <row r="26">
          <cell r="O26">
            <v>64</v>
          </cell>
        </row>
      </sheetData>
      <sheetData sheetId="4" refreshError="1"/>
      <sheetData sheetId="5" refreshError="1">
        <row r="263">
          <cell r="S263">
            <v>28</v>
          </cell>
        </row>
      </sheetData>
      <sheetData sheetId="6" refreshError="1">
        <row r="377">
          <cell r="R377">
            <v>20.666508647153751</v>
          </cell>
        </row>
      </sheetData>
      <sheetData sheetId="7" refreshError="1">
        <row r="366">
          <cell r="R366">
            <v>27.301365378241666</v>
          </cell>
        </row>
      </sheetData>
      <sheetData sheetId="8" refreshError="1">
        <row r="10">
          <cell r="K10" t="str">
            <v>Oui</v>
          </cell>
        </row>
        <row r="253">
          <cell r="R253">
            <v>17.316497237148802</v>
          </cell>
        </row>
      </sheetData>
      <sheetData sheetId="9" refreshError="1">
        <row r="42">
          <cell r="P42" t="str">
            <v>Résultats conformes au référentiel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 tint="-0.249977111117893"/>
  </sheetPr>
  <dimension ref="A1:D12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B3" sqref="B3"/>
    </sheetView>
  </sheetViews>
  <sheetFormatPr baseColWidth="10" defaultColWidth="11.44140625" defaultRowHeight="14.4" x14ac:dyDescent="0.3"/>
  <cols>
    <col min="1" max="1" width="10.6640625" style="12" customWidth="1"/>
    <col min="2" max="2" width="12.6640625" style="12" customWidth="1"/>
    <col min="3" max="3" width="25.6640625" style="12" customWidth="1"/>
    <col min="4" max="4" width="122.6640625" style="12" customWidth="1"/>
    <col min="5" max="16384" width="11.44140625" style="12"/>
  </cols>
  <sheetData>
    <row r="1" spans="1:4" s="14" customFormat="1" ht="18" x14ac:dyDescent="0.35">
      <c r="A1" s="13" t="s">
        <v>477</v>
      </c>
    </row>
    <row r="3" spans="1:4" x14ac:dyDescent="0.3">
      <c r="A3" s="12" t="s">
        <v>416</v>
      </c>
      <c r="B3" s="12" t="s">
        <v>569</v>
      </c>
    </row>
    <row r="4" spans="1:4" x14ac:dyDescent="0.3">
      <c r="A4" s="18" t="s">
        <v>254</v>
      </c>
      <c r="B4" s="18" t="s">
        <v>250</v>
      </c>
      <c r="C4" s="18" t="s">
        <v>411</v>
      </c>
      <c r="D4" s="18" t="s">
        <v>255</v>
      </c>
    </row>
    <row r="5" spans="1:4" x14ac:dyDescent="0.3">
      <c r="A5" s="16" t="s">
        <v>256</v>
      </c>
      <c r="B5" s="17">
        <v>45435</v>
      </c>
      <c r="C5" s="17"/>
      <c r="D5" s="15" t="s">
        <v>453</v>
      </c>
    </row>
    <row r="6" spans="1:4" x14ac:dyDescent="0.3">
      <c r="A6" s="79" t="s">
        <v>507</v>
      </c>
      <c r="B6" s="17">
        <v>45455</v>
      </c>
      <c r="C6" s="17" t="s">
        <v>508</v>
      </c>
      <c r="D6" s="15" t="s">
        <v>509</v>
      </c>
    </row>
    <row r="7" spans="1:4" ht="28.8" x14ac:dyDescent="0.3">
      <c r="A7" s="80"/>
      <c r="B7" s="17">
        <v>45477</v>
      </c>
      <c r="C7" s="17" t="s">
        <v>516</v>
      </c>
      <c r="D7" s="52" t="s">
        <v>517</v>
      </c>
    </row>
    <row r="8" spans="1:4" ht="43.2" x14ac:dyDescent="0.3">
      <c r="A8" s="16" t="s">
        <v>525</v>
      </c>
      <c r="B8" s="17">
        <v>45658</v>
      </c>
      <c r="C8" s="17" t="s">
        <v>516</v>
      </c>
      <c r="D8" s="52" t="s">
        <v>563</v>
      </c>
    </row>
    <row r="9" spans="1:4" x14ac:dyDescent="0.3">
      <c r="A9" s="16" t="s">
        <v>565</v>
      </c>
      <c r="B9" s="17">
        <v>45771</v>
      </c>
      <c r="C9" s="17" t="s">
        <v>508</v>
      </c>
      <c r="D9" s="15" t="s">
        <v>566</v>
      </c>
    </row>
    <row r="10" spans="1:4" x14ac:dyDescent="0.3">
      <c r="A10" s="66" t="s">
        <v>567</v>
      </c>
      <c r="B10" s="67">
        <v>46104</v>
      </c>
      <c r="C10" s="66" t="s">
        <v>508</v>
      </c>
      <c r="D10" s="68" t="s">
        <v>568</v>
      </c>
    </row>
    <row r="11" spans="1:4" s="76" customFormat="1" x14ac:dyDescent="0.3">
      <c r="A11" s="79" t="s">
        <v>569</v>
      </c>
      <c r="B11" s="81">
        <v>46161</v>
      </c>
      <c r="C11" s="77" t="s">
        <v>589</v>
      </c>
      <c r="D11" s="78" t="s">
        <v>590</v>
      </c>
    </row>
    <row r="12" spans="1:4" x14ac:dyDescent="0.3">
      <c r="A12" s="80"/>
      <c r="B12" s="82"/>
      <c r="C12" s="66" t="s">
        <v>516</v>
      </c>
      <c r="D12" s="15" t="s">
        <v>587</v>
      </c>
    </row>
  </sheetData>
  <sheetProtection algorithmName="SHA-512" hashValue="/6OyVxhQP72B2YY+4loGfzMyHvKrGSXvZtmI/OfmBF/1dUz7u6Zg98i1skWf1QBTf8fAAxQdeHz0mZwbBYQVyA==" saltValue="j7mOhqJu5h0pZnOM4T3aDg==" spinCount="100000" sheet="1" objects="1" scenarios="1"/>
  <mergeCells count="3">
    <mergeCell ref="A6:A7"/>
    <mergeCell ref="A11:A12"/>
    <mergeCell ref="B11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0.39997558519241921"/>
  </sheetPr>
  <dimension ref="A2:B25"/>
  <sheetViews>
    <sheetView tabSelected="1" workbookViewId="0">
      <selection activeCell="B5" sqref="B5"/>
    </sheetView>
  </sheetViews>
  <sheetFormatPr baseColWidth="10" defaultRowHeight="14.4" x14ac:dyDescent="0.3"/>
  <cols>
    <col min="1" max="2" width="14.109375" customWidth="1"/>
  </cols>
  <sheetData>
    <row r="2" spans="1:2" x14ac:dyDescent="0.3">
      <c r="A2" s="19" t="s">
        <v>478</v>
      </c>
    </row>
    <row r="3" spans="1:2" x14ac:dyDescent="0.3">
      <c r="A3" s="19"/>
    </row>
    <row r="4" spans="1:2" x14ac:dyDescent="0.3">
      <c r="A4" s="20" t="s">
        <v>245</v>
      </c>
      <c r="B4" s="20" t="s">
        <v>479</v>
      </c>
    </row>
    <row r="5" spans="1:2" x14ac:dyDescent="0.3">
      <c r="A5" s="21" t="s">
        <v>416</v>
      </c>
      <c r="B5" s="21" t="s">
        <v>588</v>
      </c>
    </row>
    <row r="7" spans="1:2" x14ac:dyDescent="0.3">
      <c r="A7" s="19" t="s">
        <v>555</v>
      </c>
    </row>
    <row r="8" spans="1:2" x14ac:dyDescent="0.3">
      <c r="A8" t="s">
        <v>506</v>
      </c>
    </row>
    <row r="9" spans="1:2" x14ac:dyDescent="0.3">
      <c r="A9" t="s">
        <v>564</v>
      </c>
    </row>
    <row r="10" spans="1:2" x14ac:dyDescent="0.3">
      <c r="A10" s="64" t="s">
        <v>559</v>
      </c>
    </row>
    <row r="11" spans="1:2" x14ac:dyDescent="0.3">
      <c r="A11" s="64"/>
    </row>
    <row r="13" spans="1:2" x14ac:dyDescent="0.3">
      <c r="A13" s="19" t="s">
        <v>556</v>
      </c>
    </row>
    <row r="14" spans="1:2" x14ac:dyDescent="0.3">
      <c r="A14" t="s">
        <v>557</v>
      </c>
    </row>
    <row r="15" spans="1:2" x14ac:dyDescent="0.3">
      <c r="A15" t="s">
        <v>560</v>
      </c>
    </row>
    <row r="16" spans="1:2" x14ac:dyDescent="0.3">
      <c r="A16" t="s">
        <v>558</v>
      </c>
    </row>
    <row r="19" spans="1:1" x14ac:dyDescent="0.3">
      <c r="A19" s="19" t="s">
        <v>561</v>
      </c>
    </row>
    <row r="20" spans="1:1" x14ac:dyDescent="0.3">
      <c r="A20" t="s">
        <v>551</v>
      </c>
    </row>
    <row r="21" spans="1:1" x14ac:dyDescent="0.3">
      <c r="A21" t="s">
        <v>552</v>
      </c>
    </row>
    <row r="22" spans="1:1" x14ac:dyDescent="0.3">
      <c r="A22" t="s">
        <v>562</v>
      </c>
    </row>
    <row r="23" spans="1:1" x14ac:dyDescent="0.3">
      <c r="A23" s="62" t="s">
        <v>554</v>
      </c>
    </row>
    <row r="24" spans="1:1" x14ac:dyDescent="0.3">
      <c r="A24" s="62" t="s">
        <v>553</v>
      </c>
    </row>
    <row r="25" spans="1:1" x14ac:dyDescent="0.3">
      <c r="A25" s="62"/>
    </row>
  </sheetData>
  <sheetProtection algorithmName="SHA-512" hashValue="iBN9DllyrRv2f6oIkkccCIX2om0DiiSCKzjEMaEKPjfae1SaPjnDhgVjaht3I5CKhkUawoAtsxfepNpI+DwZSA==" saltValue="52BGEudMav3rdPerBvbppw==" spinCount="100000" sheet="1" objects="1" scenarios="1"/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rgb="FF00B0F0"/>
  </sheetPr>
  <dimension ref="A2:E15"/>
  <sheetViews>
    <sheetView workbookViewId="0">
      <selection activeCell="C23" sqref="C23"/>
    </sheetView>
  </sheetViews>
  <sheetFormatPr baseColWidth="10" defaultRowHeight="14.4" x14ac:dyDescent="0.3"/>
  <cols>
    <col min="2" max="2" width="19.44140625" bestFit="1" customWidth="1"/>
    <col min="3" max="3" width="58" customWidth="1"/>
    <col min="4" max="4" width="2.109375" customWidth="1"/>
    <col min="5" max="5" width="33.109375" customWidth="1"/>
  </cols>
  <sheetData>
    <row r="2" spans="1:5" x14ac:dyDescent="0.3">
      <c r="B2" s="83" t="s">
        <v>455</v>
      </c>
      <c r="C2" s="83"/>
    </row>
    <row r="3" spans="1:5" x14ac:dyDescent="0.3">
      <c r="A3" s="23">
        <f>IF(ISBLANK(C3),0,1)</f>
        <v>0</v>
      </c>
      <c r="B3" s="10" t="s">
        <v>526</v>
      </c>
      <c r="C3" s="51"/>
      <c r="E3" s="61" t="str">
        <f>IF(ISBLANK(C3),"A saisir",IF(RIGHT(Ctrl_Siret!Q7,1)="0","","Siret non valide"))</f>
        <v>A saisir</v>
      </c>
    </row>
    <row r="4" spans="1:5" x14ac:dyDescent="0.3">
      <c r="A4" s="23">
        <f t="shared" ref="A4:A8" si="0">IF(ISBLANK(C4),0,1)</f>
        <v>0</v>
      </c>
      <c r="B4" s="10" t="s">
        <v>527</v>
      </c>
      <c r="C4" s="26"/>
      <c r="E4" s="61" t="str">
        <f>IF(ISBLANK(C4),"A saisir","")</f>
        <v>A saisir</v>
      </c>
    </row>
    <row r="5" spans="1:5" x14ac:dyDescent="0.3">
      <c r="A5" s="23">
        <f t="shared" si="0"/>
        <v>0</v>
      </c>
      <c r="B5" s="10" t="s">
        <v>230</v>
      </c>
      <c r="C5" s="26"/>
      <c r="E5" s="61" t="str">
        <f>IF(ISBLANK(C5),"A saisir","")</f>
        <v>A saisir</v>
      </c>
    </row>
    <row r="6" spans="1:5" x14ac:dyDescent="0.3">
      <c r="A6" s="23">
        <v>0</v>
      </c>
      <c r="B6" s="10" t="s">
        <v>454</v>
      </c>
      <c r="C6" s="26"/>
      <c r="E6" s="61"/>
    </row>
    <row r="7" spans="1:5" x14ac:dyDescent="0.3">
      <c r="A7" s="23">
        <f t="shared" si="0"/>
        <v>0</v>
      </c>
      <c r="B7" s="10" t="s">
        <v>528</v>
      </c>
      <c r="C7" s="51"/>
      <c r="E7" s="61" t="str">
        <f>IF(ISBLANK(C7),"A saisir",IF(Ctrl_CP!B3="Non","Format non valide",""))</f>
        <v>A saisir</v>
      </c>
    </row>
    <row r="8" spans="1:5" x14ac:dyDescent="0.3">
      <c r="A8" s="23">
        <f t="shared" si="0"/>
        <v>0</v>
      </c>
      <c r="B8" s="10" t="s">
        <v>231</v>
      </c>
      <c r="C8" s="26"/>
      <c r="E8" s="61" t="str">
        <f>IF(ISBLANK(C8),"A saisir","")</f>
        <v>A saisir</v>
      </c>
    </row>
    <row r="9" spans="1:5" x14ac:dyDescent="0.3">
      <c r="B9" s="22"/>
      <c r="E9" s="61"/>
    </row>
    <row r="10" spans="1:5" x14ac:dyDescent="0.3">
      <c r="E10" s="61"/>
    </row>
    <row r="11" spans="1:5" x14ac:dyDescent="0.3">
      <c r="E11" s="61"/>
    </row>
    <row r="12" spans="1:5" x14ac:dyDescent="0.3">
      <c r="B12" s="84" t="s">
        <v>456</v>
      </c>
      <c r="C12" s="84"/>
      <c r="E12" s="61"/>
    </row>
    <row r="13" spans="1:5" x14ac:dyDescent="0.3">
      <c r="A13" s="23" t="e">
        <f>VLOOKUP(NOM_OC,Listes!O:P,2,FALSE)</f>
        <v>#N/A</v>
      </c>
      <c r="B13" s="10" t="s">
        <v>529</v>
      </c>
      <c r="C13" s="26"/>
      <c r="E13" s="61" t="str">
        <f>IF(ISBLANK(C13),"A saisir","")</f>
        <v>A saisir</v>
      </c>
    </row>
    <row r="14" spans="1:5" x14ac:dyDescent="0.3">
      <c r="B14" s="10" t="s">
        <v>530</v>
      </c>
      <c r="C14" s="27"/>
      <c r="E14" s="61" t="str">
        <f>IF(ISBLANK(C14),"A saisir","")</f>
        <v>A saisir</v>
      </c>
    </row>
    <row r="15" spans="1:5" x14ac:dyDescent="0.3">
      <c r="B15" s="22"/>
    </row>
  </sheetData>
  <sheetProtection algorithmName="SHA-512" hashValue="VFtxe5H+YxXL5HClgWqt9gJvIkO5EIki2RQYv9NxGxDXx7aazNnCjqR6tBR6oneNzxGRwpECPiZY7ETYDom7zw==" saltValue="J356dc7PLsjKdiT816Z7oA==" spinCount="100000" sheet="1" scenarios="1"/>
  <mergeCells count="2">
    <mergeCell ref="B2:C2"/>
    <mergeCell ref="B12:C12"/>
  </mergeCells>
  <dataValidations count="2">
    <dataValidation type="textLength" operator="equal" allowBlank="1" showInputMessage="1" showErrorMessage="1" sqref="C3" xr:uid="{00000000-0002-0000-0200-000000000000}">
      <formula1>14</formula1>
    </dataValidation>
    <dataValidation type="textLength" operator="equal" allowBlank="1" showInputMessage="1" showErrorMessage="1" sqref="C7" xr:uid="{00000000-0002-0000-0200-000001000000}">
      <formula1>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Listes!$O$4:$O$20</xm:f>
          </x14:formula1>
          <xm:sqref>C13</xm:sqref>
        </x14:dataValidation>
        <x14:dataValidation type="date" allowBlank="1" showInputMessage="1" showErrorMessage="1" xr:uid="{00000000-0002-0000-0200-000003000000}">
          <x14:formula1>
            <xm:f>36526</xm:f>
          </x14:formula1>
          <x14:formula2>
            <xm:f>Paramètres!B2</xm:f>
          </x14:formula2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1" tint="0.14999847407452621"/>
  </sheetPr>
  <dimension ref="A1:IG10"/>
  <sheetViews>
    <sheetView topLeftCell="HM1" zoomScaleNormal="100" workbookViewId="0">
      <selection activeCell="AZ11" sqref="AZ11"/>
    </sheetView>
  </sheetViews>
  <sheetFormatPr baseColWidth="10" defaultColWidth="11.44140625" defaultRowHeight="10.199999999999999" x14ac:dyDescent="0.2"/>
  <cols>
    <col min="1" max="1" width="14.6640625" style="28" customWidth="1"/>
    <col min="2" max="2" width="14.6640625" style="60" customWidth="1"/>
    <col min="3" max="3" width="14.6640625" style="53" customWidth="1"/>
    <col min="4" max="7" width="12.6640625" style="28" customWidth="1"/>
    <col min="8" max="8" width="14.6640625" style="53" customWidth="1"/>
    <col min="9" max="9" width="14.6640625" style="28" customWidth="1"/>
    <col min="10" max="10" width="23.33203125" style="28" customWidth="1"/>
    <col min="11" max="12" width="14.6640625" style="28" customWidth="1"/>
    <col min="13" max="13" width="14.6640625" style="53" customWidth="1"/>
    <col min="14" max="18" width="14.6640625" style="28" customWidth="1"/>
    <col min="19" max="19" width="23.6640625" style="28" customWidth="1"/>
    <col min="20" max="21" width="12.6640625" style="28" customWidth="1"/>
    <col min="22" max="22" width="26.33203125" style="28" customWidth="1"/>
    <col min="23" max="30" width="11.44140625" style="28"/>
    <col min="31" max="31" width="11.44140625" style="57"/>
    <col min="32" max="224" width="11.44140625" style="28"/>
    <col min="225" max="225" width="20.33203125" style="28" customWidth="1"/>
    <col min="226" max="226" width="11.44140625" style="28"/>
    <col min="227" max="227" width="16.88671875" style="28" customWidth="1"/>
    <col min="228" max="228" width="20.44140625" style="28" customWidth="1"/>
    <col min="229" max="16384" width="11.44140625" style="28"/>
  </cols>
  <sheetData>
    <row r="1" spans="1:241" s="30" customFormat="1" ht="13.2" x14ac:dyDescent="0.25">
      <c r="A1" s="29" t="s">
        <v>480</v>
      </c>
      <c r="B1" s="58"/>
      <c r="C1" s="54"/>
      <c r="H1" s="54"/>
      <c r="M1" s="54"/>
      <c r="AE1" s="55"/>
    </row>
    <row r="2" spans="1:241" s="30" customFormat="1" ht="13.2" x14ac:dyDescent="0.25">
      <c r="A2" s="31" t="s">
        <v>482</v>
      </c>
      <c r="B2" s="58"/>
      <c r="C2" s="54"/>
      <c r="H2" s="54"/>
      <c r="M2" s="54"/>
      <c r="AE2" s="55"/>
    </row>
    <row r="3" spans="1:241" s="30" customFormat="1" ht="13.2" x14ac:dyDescent="0.25">
      <c r="A3" s="31" t="s">
        <v>481</v>
      </c>
      <c r="B3" s="58"/>
      <c r="C3" s="54"/>
      <c r="H3" s="54"/>
      <c r="M3" s="54"/>
      <c r="AE3" s="55"/>
    </row>
    <row r="4" spans="1:241" s="30" customFormat="1" ht="13.2" x14ac:dyDescent="0.25">
      <c r="A4" s="31" t="s">
        <v>550</v>
      </c>
      <c r="B4" s="58"/>
      <c r="C4" s="54"/>
      <c r="H4" s="54"/>
      <c r="M4" s="54"/>
      <c r="AE4" s="55"/>
    </row>
    <row r="5" spans="1:241" s="30" customFormat="1" ht="13.2" x14ac:dyDescent="0.25">
      <c r="A5" s="29"/>
      <c r="B5" s="58"/>
      <c r="C5" s="54"/>
      <c r="H5" s="54"/>
      <c r="M5" s="54"/>
      <c r="AE5" s="55"/>
    </row>
    <row r="6" spans="1:241" s="30" customFormat="1" x14ac:dyDescent="0.2">
      <c r="A6" s="75" t="str">
        <f>IF(SUM(Contexte!A3:A8)&lt;&gt;5,"Veuillez remplir les données obligatoires d'identification de la structure collective dans l'onglet ""Contexte"".","Structure collective "&amp;Contexte!$C$4&amp;" ("&amp;Contexte!$C$3&amp;").")</f>
        <v>Veuillez remplir les données obligatoires d'identification de la structure collective dans l'onglet "Contexte".</v>
      </c>
      <c r="B6" s="58"/>
      <c r="C6" s="54"/>
      <c r="H6" s="54"/>
      <c r="M6" s="54"/>
      <c r="AE6" s="55"/>
    </row>
    <row r="7" spans="1:241" s="30" customFormat="1" x14ac:dyDescent="0.2">
      <c r="B7" s="58"/>
      <c r="C7" s="54"/>
      <c r="H7" s="54"/>
      <c r="M7" s="54"/>
      <c r="AE7" s="55"/>
    </row>
    <row r="8" spans="1:241" s="32" customFormat="1" ht="15" customHeight="1" x14ac:dyDescent="0.2">
      <c r="A8" s="98" t="s">
        <v>457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3" t="s">
        <v>458</v>
      </c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6" t="s">
        <v>494</v>
      </c>
      <c r="BA8" s="96"/>
      <c r="BB8" s="96"/>
      <c r="BC8" s="96"/>
      <c r="BD8" s="96"/>
      <c r="BE8" s="92" t="s">
        <v>257</v>
      </c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3" t="s">
        <v>297</v>
      </c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85" t="s">
        <v>352</v>
      </c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6" t="s">
        <v>383</v>
      </c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7" t="s">
        <v>406</v>
      </c>
      <c r="HI8" s="87" t="s">
        <v>412</v>
      </c>
      <c r="HJ8" s="93" t="s">
        <v>297</v>
      </c>
      <c r="HK8" s="93"/>
      <c r="HL8" s="93"/>
      <c r="HM8" s="93"/>
      <c r="HN8" s="93"/>
      <c r="HO8" s="93"/>
      <c r="HP8" s="93"/>
      <c r="HQ8" s="63" t="s">
        <v>457</v>
      </c>
      <c r="HR8" s="103" t="s">
        <v>352</v>
      </c>
      <c r="HS8" s="103"/>
      <c r="HT8" s="103"/>
      <c r="HU8" s="103"/>
      <c r="HV8" s="103"/>
      <c r="HW8" s="103"/>
      <c r="HX8" s="103"/>
      <c r="HY8" s="103"/>
      <c r="HZ8" s="104" t="s">
        <v>297</v>
      </c>
      <c r="IA8" s="104"/>
      <c r="IB8" s="104"/>
      <c r="IC8" s="69"/>
      <c r="ID8" s="105" t="s">
        <v>383</v>
      </c>
      <c r="IE8" s="105"/>
      <c r="IF8" s="105"/>
      <c r="IG8" s="105"/>
    </row>
    <row r="9" spans="1:241" s="32" customFormat="1" x14ac:dyDescent="0.2">
      <c r="A9" s="94" t="s">
        <v>459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 t="s">
        <v>403</v>
      </c>
      <c r="R9" s="95"/>
      <c r="S9" s="95"/>
      <c r="T9" s="95"/>
      <c r="U9" s="95"/>
      <c r="V9" s="95"/>
      <c r="W9" s="95"/>
      <c r="X9" s="95"/>
      <c r="Y9" s="95"/>
      <c r="Z9" s="95"/>
      <c r="AA9" s="94" t="s">
        <v>460</v>
      </c>
      <c r="AB9" s="94"/>
      <c r="AC9" s="94"/>
      <c r="AD9" s="94"/>
      <c r="AE9" s="95" t="s">
        <v>476</v>
      </c>
      <c r="AF9" s="95"/>
      <c r="AG9" s="95"/>
      <c r="AH9" s="95"/>
      <c r="AI9" s="95"/>
      <c r="AJ9" s="95"/>
      <c r="AK9" s="91" t="s">
        <v>461</v>
      </c>
      <c r="AL9" s="91"/>
      <c r="AM9" s="91"/>
      <c r="AN9" s="91" t="s">
        <v>405</v>
      </c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7" t="s">
        <v>546</v>
      </c>
      <c r="BA9" s="33" t="s">
        <v>490</v>
      </c>
      <c r="BB9" s="33" t="s">
        <v>491</v>
      </c>
      <c r="BC9" s="33" t="s">
        <v>492</v>
      </c>
      <c r="BD9" s="33" t="s">
        <v>493</v>
      </c>
      <c r="BE9" s="89" t="s">
        <v>296</v>
      </c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8" t="s">
        <v>295</v>
      </c>
      <c r="CD9" s="88"/>
      <c r="CE9" s="88"/>
      <c r="CF9" s="88"/>
      <c r="CG9" s="89" t="s">
        <v>294</v>
      </c>
      <c r="CH9" s="89"/>
      <c r="CI9" s="89"/>
      <c r="CJ9" s="88" t="s">
        <v>293</v>
      </c>
      <c r="CK9" s="88"/>
      <c r="CL9" s="89" t="s">
        <v>292</v>
      </c>
      <c r="CM9" s="89"/>
      <c r="CN9" s="88" t="s">
        <v>291</v>
      </c>
      <c r="CO9" s="88"/>
      <c r="CP9" s="89" t="s">
        <v>288</v>
      </c>
      <c r="CQ9" s="89"/>
      <c r="CR9" s="89"/>
      <c r="CS9" s="88" t="s">
        <v>289</v>
      </c>
      <c r="CT9" s="88"/>
      <c r="CU9" s="88"/>
      <c r="CV9" s="90" t="s">
        <v>298</v>
      </c>
      <c r="CW9" s="90"/>
      <c r="CX9" s="90"/>
      <c r="CY9" s="90"/>
      <c r="CZ9" s="91" t="s">
        <v>301</v>
      </c>
      <c r="DA9" s="91"/>
      <c r="DB9" s="91"/>
      <c r="DC9" s="91"/>
      <c r="DD9" s="91"/>
      <c r="DE9" s="90" t="s">
        <v>304</v>
      </c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1" t="s">
        <v>367</v>
      </c>
      <c r="DU9" s="91"/>
      <c r="DV9" s="90" t="s">
        <v>321</v>
      </c>
      <c r="DW9" s="90"/>
      <c r="DX9" s="90"/>
      <c r="DY9" s="90"/>
      <c r="DZ9" s="90"/>
      <c r="EA9" s="90"/>
      <c r="EB9" s="91" t="s">
        <v>328</v>
      </c>
      <c r="EC9" s="91"/>
      <c r="ED9" s="91"/>
      <c r="EE9" s="91"/>
      <c r="EF9" s="91"/>
      <c r="EG9" s="90" t="s">
        <v>331</v>
      </c>
      <c r="EH9" s="90"/>
      <c r="EI9" s="91" t="s">
        <v>351</v>
      </c>
      <c r="EJ9" s="91"/>
      <c r="EK9" s="91"/>
      <c r="EL9" s="91"/>
      <c r="EM9" s="91"/>
      <c r="EN9" s="90" t="s">
        <v>337</v>
      </c>
      <c r="EO9" s="90"/>
      <c r="EP9" s="90"/>
      <c r="EQ9" s="90"/>
      <c r="ER9" s="90"/>
      <c r="ES9" s="90"/>
      <c r="ET9" s="90"/>
      <c r="EU9" s="91" t="s">
        <v>342</v>
      </c>
      <c r="EV9" s="91"/>
      <c r="EW9" s="91"/>
      <c r="EX9" s="91"/>
      <c r="EY9" s="91"/>
      <c r="EZ9" s="91"/>
      <c r="FA9" s="91"/>
      <c r="FB9" s="99" t="s">
        <v>353</v>
      </c>
      <c r="FC9" s="99"/>
      <c r="FD9" s="99"/>
      <c r="FE9" s="99"/>
      <c r="FF9" s="99"/>
      <c r="FG9" s="99"/>
      <c r="FH9" s="99"/>
      <c r="FI9" s="100" t="s">
        <v>360</v>
      </c>
      <c r="FJ9" s="100"/>
      <c r="FK9" s="99" t="s">
        <v>361</v>
      </c>
      <c r="FL9" s="99"/>
      <c r="FM9" s="100" t="s">
        <v>362</v>
      </c>
      <c r="FN9" s="100"/>
      <c r="FO9" s="100"/>
      <c r="FP9" s="100"/>
      <c r="FQ9" s="99" t="s">
        <v>366</v>
      </c>
      <c r="FR9" s="99"/>
      <c r="FS9" s="99"/>
      <c r="FT9" s="99"/>
      <c r="FU9" s="100" t="s">
        <v>368</v>
      </c>
      <c r="FV9" s="100"/>
      <c r="FW9" s="100"/>
      <c r="FX9" s="100"/>
      <c r="FY9" s="99" t="s">
        <v>371</v>
      </c>
      <c r="FZ9" s="99"/>
      <c r="GA9" s="99"/>
      <c r="GB9" s="99"/>
      <c r="GC9" s="99"/>
      <c r="GD9" s="99"/>
      <c r="GE9" s="99"/>
      <c r="GF9" s="99"/>
      <c r="GG9" s="99"/>
      <c r="GH9" s="99"/>
      <c r="GI9" s="100" t="s">
        <v>382</v>
      </c>
      <c r="GJ9" s="100"/>
      <c r="GK9" s="100"/>
      <c r="GL9" s="101" t="s">
        <v>384</v>
      </c>
      <c r="GM9" s="101"/>
      <c r="GN9" s="102" t="s">
        <v>386</v>
      </c>
      <c r="GO9" s="102"/>
      <c r="GP9" s="102"/>
      <c r="GQ9" s="101" t="s">
        <v>389</v>
      </c>
      <c r="GR9" s="101"/>
      <c r="GS9" s="101"/>
      <c r="GT9" s="101"/>
      <c r="GU9" s="101"/>
      <c r="GV9" s="101"/>
      <c r="GW9" s="101"/>
      <c r="GX9" s="102" t="s">
        <v>400</v>
      </c>
      <c r="GY9" s="102"/>
      <c r="GZ9" s="101" t="s">
        <v>394</v>
      </c>
      <c r="HA9" s="101"/>
      <c r="HB9" s="102" t="s">
        <v>396</v>
      </c>
      <c r="HC9" s="102"/>
      <c r="HD9" s="101" t="s">
        <v>397</v>
      </c>
      <c r="HE9" s="101"/>
      <c r="HF9" s="102" t="s">
        <v>398</v>
      </c>
      <c r="HG9" s="102"/>
      <c r="HH9" s="87"/>
      <c r="HI9" s="87"/>
      <c r="HJ9" s="90" t="s">
        <v>304</v>
      </c>
      <c r="HK9" s="90"/>
      <c r="HL9" s="90"/>
      <c r="HM9" s="90"/>
      <c r="HN9" s="90"/>
      <c r="HO9" s="90"/>
      <c r="HP9" s="90"/>
      <c r="HQ9" s="65" t="s">
        <v>476</v>
      </c>
      <c r="HR9" s="106" t="s">
        <v>371</v>
      </c>
      <c r="HS9" s="106"/>
      <c r="HT9" s="106"/>
      <c r="HU9" s="106"/>
      <c r="HV9" s="107" t="s">
        <v>570</v>
      </c>
      <c r="HW9" s="107"/>
      <c r="HX9" s="107"/>
      <c r="HY9" s="107"/>
      <c r="HZ9" s="108" t="s">
        <v>304</v>
      </c>
      <c r="IA9" s="108"/>
      <c r="IB9" s="108"/>
      <c r="IC9" s="70" t="s">
        <v>571</v>
      </c>
      <c r="ID9" s="109" t="s">
        <v>572</v>
      </c>
      <c r="IE9" s="109"/>
      <c r="IF9" s="109"/>
      <c r="IG9" s="109"/>
    </row>
    <row r="10" spans="1:241" s="34" customFormat="1" ht="61.2" x14ac:dyDescent="0.3">
      <c r="A10" s="35" t="s">
        <v>462</v>
      </c>
      <c r="B10" s="59" t="s">
        <v>229</v>
      </c>
      <c r="C10" s="35" t="s">
        <v>463</v>
      </c>
      <c r="D10" s="36" t="s">
        <v>531</v>
      </c>
      <c r="E10" s="35" t="s">
        <v>464</v>
      </c>
      <c r="F10" s="36" t="s">
        <v>230</v>
      </c>
      <c r="G10" s="36" t="s">
        <v>454</v>
      </c>
      <c r="H10" s="35" t="s">
        <v>532</v>
      </c>
      <c r="I10" s="36" t="s">
        <v>533</v>
      </c>
      <c r="J10" s="36" t="s">
        <v>534</v>
      </c>
      <c r="K10" s="36" t="s">
        <v>535</v>
      </c>
      <c r="L10" s="36" t="s">
        <v>536</v>
      </c>
      <c r="M10" s="35" t="s">
        <v>232</v>
      </c>
      <c r="N10" s="36" t="s">
        <v>407</v>
      </c>
      <c r="O10" s="36" t="s">
        <v>233</v>
      </c>
      <c r="P10" s="36" t="s">
        <v>537</v>
      </c>
      <c r="Q10" s="37" t="s">
        <v>538</v>
      </c>
      <c r="R10" s="37" t="s">
        <v>465</v>
      </c>
      <c r="S10" s="37" t="s">
        <v>466</v>
      </c>
      <c r="T10" s="37" t="s">
        <v>467</v>
      </c>
      <c r="U10" s="37" t="s">
        <v>468</v>
      </c>
      <c r="V10" s="38" t="s">
        <v>469</v>
      </c>
      <c r="W10" s="37" t="s">
        <v>470</v>
      </c>
      <c r="X10" s="37" t="s">
        <v>244</v>
      </c>
      <c r="Y10" s="37" t="s">
        <v>234</v>
      </c>
      <c r="Z10" s="37" t="s">
        <v>406</v>
      </c>
      <c r="AA10" s="36" t="s">
        <v>471</v>
      </c>
      <c r="AB10" s="36" t="s">
        <v>472</v>
      </c>
      <c r="AC10" s="36" t="s">
        <v>473</v>
      </c>
      <c r="AD10" s="36" t="s">
        <v>474</v>
      </c>
      <c r="AE10" s="56" t="s">
        <v>539</v>
      </c>
      <c r="AF10" s="39" t="s">
        <v>540</v>
      </c>
      <c r="AG10" s="39" t="s">
        <v>541</v>
      </c>
      <c r="AH10" s="39" t="s">
        <v>542</v>
      </c>
      <c r="AI10" s="39" t="s">
        <v>543</v>
      </c>
      <c r="AJ10" s="39" t="s">
        <v>544</v>
      </c>
      <c r="AK10" s="40" t="s">
        <v>404</v>
      </c>
      <c r="AL10" s="40" t="s">
        <v>545</v>
      </c>
      <c r="AM10" s="40" t="s">
        <v>475</v>
      </c>
      <c r="AN10" s="40" t="s">
        <v>495</v>
      </c>
      <c r="AO10" s="40" t="s">
        <v>496</v>
      </c>
      <c r="AP10" s="40" t="s">
        <v>497</v>
      </c>
      <c r="AQ10" s="40" t="s">
        <v>498</v>
      </c>
      <c r="AR10" s="40" t="s">
        <v>499</v>
      </c>
      <c r="AS10" s="40" t="s">
        <v>500</v>
      </c>
      <c r="AT10" s="40" t="s">
        <v>501</v>
      </c>
      <c r="AU10" s="40" t="s">
        <v>502</v>
      </c>
      <c r="AV10" s="40" t="s">
        <v>503</v>
      </c>
      <c r="AW10" s="40" t="s">
        <v>504</v>
      </c>
      <c r="AX10" s="40" t="s">
        <v>505</v>
      </c>
      <c r="AY10" s="40" t="s">
        <v>15</v>
      </c>
      <c r="AZ10" s="97"/>
      <c r="BA10" s="41" t="s">
        <v>260</v>
      </c>
      <c r="BB10" s="41" t="s">
        <v>260</v>
      </c>
      <c r="BC10" s="41" t="s">
        <v>260</v>
      </c>
      <c r="BD10" s="41" t="s">
        <v>260</v>
      </c>
      <c r="BE10" s="42" t="s">
        <v>267</v>
      </c>
      <c r="BF10" s="42" t="s">
        <v>258</v>
      </c>
      <c r="BG10" s="42" t="s">
        <v>261</v>
      </c>
      <c r="BH10" s="42" t="s">
        <v>262</v>
      </c>
      <c r="BI10" s="42" t="s">
        <v>263</v>
      </c>
      <c r="BJ10" s="42" t="s">
        <v>264</v>
      </c>
      <c r="BK10" s="42" t="s">
        <v>265</v>
      </c>
      <c r="BL10" s="42" t="s">
        <v>266</v>
      </c>
      <c r="BM10" s="42" t="s">
        <v>408</v>
      </c>
      <c r="BN10" s="42" t="s">
        <v>268</v>
      </c>
      <c r="BO10" s="42" t="s">
        <v>269</v>
      </c>
      <c r="BP10" s="42" t="s">
        <v>270</v>
      </c>
      <c r="BQ10" s="42" t="s">
        <v>271</v>
      </c>
      <c r="BR10" s="42" t="s">
        <v>272</v>
      </c>
      <c r="BS10" s="42" t="s">
        <v>273</v>
      </c>
      <c r="BT10" s="42" t="s">
        <v>274</v>
      </c>
      <c r="BU10" s="42" t="s">
        <v>275</v>
      </c>
      <c r="BV10" s="42" t="s">
        <v>276</v>
      </c>
      <c r="BW10" s="42" t="s">
        <v>277</v>
      </c>
      <c r="BX10" s="42" t="s">
        <v>278</v>
      </c>
      <c r="BY10" s="42" t="s">
        <v>259</v>
      </c>
      <c r="BZ10" s="42" t="s">
        <v>409</v>
      </c>
      <c r="CA10" s="42" t="s">
        <v>410</v>
      </c>
      <c r="CB10" s="42" t="s">
        <v>260</v>
      </c>
      <c r="CC10" s="43" t="s">
        <v>279</v>
      </c>
      <c r="CD10" s="43" t="s">
        <v>280</v>
      </c>
      <c r="CE10" s="43" t="s">
        <v>92</v>
      </c>
      <c r="CF10" s="43" t="s">
        <v>281</v>
      </c>
      <c r="CG10" s="42" t="s">
        <v>92</v>
      </c>
      <c r="CH10" s="42" t="s">
        <v>281</v>
      </c>
      <c r="CI10" s="42" t="s">
        <v>284</v>
      </c>
      <c r="CJ10" s="43" t="s">
        <v>282</v>
      </c>
      <c r="CK10" s="43" t="s">
        <v>281</v>
      </c>
      <c r="CL10" s="42" t="s">
        <v>282</v>
      </c>
      <c r="CM10" s="42" t="s">
        <v>281</v>
      </c>
      <c r="CN10" s="43" t="s">
        <v>285</v>
      </c>
      <c r="CO10" s="43" t="s">
        <v>281</v>
      </c>
      <c r="CP10" s="42" t="s">
        <v>290</v>
      </c>
      <c r="CQ10" s="42" t="s">
        <v>283</v>
      </c>
      <c r="CR10" s="42" t="s">
        <v>281</v>
      </c>
      <c r="CS10" s="43" t="s">
        <v>287</v>
      </c>
      <c r="CT10" s="43" t="s">
        <v>286</v>
      </c>
      <c r="CU10" s="43" t="s">
        <v>281</v>
      </c>
      <c r="CV10" s="44" t="s">
        <v>547</v>
      </c>
      <c r="CW10" s="44" t="s">
        <v>299</v>
      </c>
      <c r="CX10" s="44" t="s">
        <v>300</v>
      </c>
      <c r="CY10" s="44" t="s">
        <v>281</v>
      </c>
      <c r="CZ10" s="40" t="s">
        <v>302</v>
      </c>
      <c r="DA10" s="40" t="s">
        <v>280</v>
      </c>
      <c r="DB10" s="40" t="s">
        <v>303</v>
      </c>
      <c r="DC10" s="40" t="s">
        <v>92</v>
      </c>
      <c r="DD10" s="40" t="s">
        <v>281</v>
      </c>
      <c r="DE10" s="44" t="s">
        <v>305</v>
      </c>
      <c r="DF10" s="44" t="s">
        <v>306</v>
      </c>
      <c r="DG10" s="44" t="s">
        <v>307</v>
      </c>
      <c r="DH10" s="44" t="s">
        <v>308</v>
      </c>
      <c r="DI10" s="44" t="s">
        <v>309</v>
      </c>
      <c r="DJ10" s="44" t="s">
        <v>310</v>
      </c>
      <c r="DK10" s="44" t="s">
        <v>311</v>
      </c>
      <c r="DL10" s="44" t="s">
        <v>312</v>
      </c>
      <c r="DM10" s="44" t="s">
        <v>313</v>
      </c>
      <c r="DN10" s="44" t="s">
        <v>314</v>
      </c>
      <c r="DO10" s="44" t="s">
        <v>315</v>
      </c>
      <c r="DP10" s="44" t="s">
        <v>316</v>
      </c>
      <c r="DQ10" s="44" t="s">
        <v>317</v>
      </c>
      <c r="DR10" s="44" t="s">
        <v>318</v>
      </c>
      <c r="DS10" s="44" t="s">
        <v>319</v>
      </c>
      <c r="DT10" s="40" t="s">
        <v>281</v>
      </c>
      <c r="DU10" s="40" t="s">
        <v>320</v>
      </c>
      <c r="DV10" s="44" t="s">
        <v>322</v>
      </c>
      <c r="DW10" s="44" t="s">
        <v>323</v>
      </c>
      <c r="DX10" s="44" t="s">
        <v>324</v>
      </c>
      <c r="DY10" s="44" t="s">
        <v>325</v>
      </c>
      <c r="DZ10" s="44" t="s">
        <v>326</v>
      </c>
      <c r="EA10" s="44" t="s">
        <v>327</v>
      </c>
      <c r="EB10" s="40" t="s">
        <v>349</v>
      </c>
      <c r="EC10" s="40" t="s">
        <v>350</v>
      </c>
      <c r="ED10" s="40" t="s">
        <v>329</v>
      </c>
      <c r="EE10" s="40" t="s">
        <v>330</v>
      </c>
      <c r="EF10" s="40" t="s">
        <v>319</v>
      </c>
      <c r="EG10" s="44" t="s">
        <v>332</v>
      </c>
      <c r="EH10" s="44" t="s">
        <v>281</v>
      </c>
      <c r="EI10" s="40" t="s">
        <v>333</v>
      </c>
      <c r="EJ10" s="40" t="s">
        <v>334</v>
      </c>
      <c r="EK10" s="40" t="s">
        <v>335</v>
      </c>
      <c r="EL10" s="40" t="s">
        <v>336</v>
      </c>
      <c r="EM10" s="40" t="s">
        <v>319</v>
      </c>
      <c r="EN10" s="44" t="s">
        <v>338</v>
      </c>
      <c r="EO10" s="44" t="s">
        <v>339</v>
      </c>
      <c r="EP10" s="44" t="s">
        <v>341</v>
      </c>
      <c r="EQ10" s="44" t="s">
        <v>333</v>
      </c>
      <c r="ER10" s="44" t="s">
        <v>334</v>
      </c>
      <c r="ES10" s="44" t="s">
        <v>340</v>
      </c>
      <c r="ET10" s="44" t="s">
        <v>319</v>
      </c>
      <c r="EU10" s="40" t="s">
        <v>343</v>
      </c>
      <c r="EV10" s="40" t="s">
        <v>344</v>
      </c>
      <c r="EW10" s="40" t="s">
        <v>345</v>
      </c>
      <c r="EX10" s="40" t="s">
        <v>346</v>
      </c>
      <c r="EY10" s="40" t="s">
        <v>347</v>
      </c>
      <c r="EZ10" s="40" t="s">
        <v>348</v>
      </c>
      <c r="FA10" s="40" t="s">
        <v>319</v>
      </c>
      <c r="FB10" s="45" t="s">
        <v>354</v>
      </c>
      <c r="FC10" s="45" t="s">
        <v>355</v>
      </c>
      <c r="FD10" s="45" t="s">
        <v>356</v>
      </c>
      <c r="FE10" s="45" t="s">
        <v>357</v>
      </c>
      <c r="FF10" s="45" t="s">
        <v>281</v>
      </c>
      <c r="FG10" s="45" t="s">
        <v>358</v>
      </c>
      <c r="FH10" s="45" t="s">
        <v>359</v>
      </c>
      <c r="FI10" s="46" t="s">
        <v>281</v>
      </c>
      <c r="FJ10" s="46" t="s">
        <v>319</v>
      </c>
      <c r="FK10" s="45" t="s">
        <v>92</v>
      </c>
      <c r="FL10" s="45" t="s">
        <v>281</v>
      </c>
      <c r="FM10" s="46" t="s">
        <v>363</v>
      </c>
      <c r="FN10" s="46" t="s">
        <v>364</v>
      </c>
      <c r="FO10" s="46" t="s">
        <v>365</v>
      </c>
      <c r="FP10" s="46" t="s">
        <v>319</v>
      </c>
      <c r="FQ10" s="45" t="s">
        <v>280</v>
      </c>
      <c r="FR10" s="45" t="s">
        <v>303</v>
      </c>
      <c r="FS10" s="45" t="s">
        <v>92</v>
      </c>
      <c r="FT10" s="45" t="s">
        <v>281</v>
      </c>
      <c r="FU10" s="46" t="s">
        <v>370</v>
      </c>
      <c r="FV10" s="46" t="s">
        <v>369</v>
      </c>
      <c r="FW10" s="46" t="s">
        <v>92</v>
      </c>
      <c r="FX10" s="46" t="s">
        <v>281</v>
      </c>
      <c r="FY10" s="45" t="s">
        <v>372</v>
      </c>
      <c r="FZ10" s="45" t="s">
        <v>373</v>
      </c>
      <c r="GA10" s="45" t="s">
        <v>374</v>
      </c>
      <c r="GB10" s="45" t="s">
        <v>375</v>
      </c>
      <c r="GC10" s="45" t="s">
        <v>376</v>
      </c>
      <c r="GD10" s="45" t="s">
        <v>377</v>
      </c>
      <c r="GE10" s="45" t="s">
        <v>378</v>
      </c>
      <c r="GF10" s="45" t="s">
        <v>379</v>
      </c>
      <c r="GG10" s="45" t="s">
        <v>380</v>
      </c>
      <c r="GH10" s="45" t="s">
        <v>381</v>
      </c>
      <c r="GI10" s="46" t="s">
        <v>92</v>
      </c>
      <c r="GJ10" s="46" t="s">
        <v>281</v>
      </c>
      <c r="GK10" s="46" t="s">
        <v>319</v>
      </c>
      <c r="GL10" s="47" t="s">
        <v>548</v>
      </c>
      <c r="GM10" s="47" t="s">
        <v>385</v>
      </c>
      <c r="GN10" s="48" t="s">
        <v>387</v>
      </c>
      <c r="GO10" s="48" t="s">
        <v>388</v>
      </c>
      <c r="GP10" s="48" t="s">
        <v>281</v>
      </c>
      <c r="GQ10" s="47" t="s">
        <v>390</v>
      </c>
      <c r="GR10" s="47" t="s">
        <v>391</v>
      </c>
      <c r="GS10" s="47" t="s">
        <v>401</v>
      </c>
      <c r="GT10" s="47" t="s">
        <v>281</v>
      </c>
      <c r="GU10" s="47" t="s">
        <v>392</v>
      </c>
      <c r="GV10" s="47" t="s">
        <v>393</v>
      </c>
      <c r="GW10" s="47" t="s">
        <v>319</v>
      </c>
      <c r="GX10" s="48" t="s">
        <v>92</v>
      </c>
      <c r="GY10" s="48" t="s">
        <v>281</v>
      </c>
      <c r="GZ10" s="47" t="s">
        <v>395</v>
      </c>
      <c r="HA10" s="47" t="s">
        <v>281</v>
      </c>
      <c r="HB10" s="48" t="s">
        <v>92</v>
      </c>
      <c r="HC10" s="48" t="s">
        <v>281</v>
      </c>
      <c r="HD10" s="47" t="s">
        <v>92</v>
      </c>
      <c r="HE10" s="47" t="s">
        <v>281</v>
      </c>
      <c r="HF10" s="48" t="s">
        <v>399</v>
      </c>
      <c r="HG10" s="48" t="s">
        <v>319</v>
      </c>
      <c r="HH10" s="87"/>
      <c r="HI10" s="87"/>
      <c r="HJ10" s="44" t="s">
        <v>518</v>
      </c>
      <c r="HK10" s="44" t="s">
        <v>519</v>
      </c>
      <c r="HL10" s="44" t="s">
        <v>520</v>
      </c>
      <c r="HM10" s="44" t="s">
        <v>521</v>
      </c>
      <c r="HN10" s="44" t="s">
        <v>522</v>
      </c>
      <c r="HO10" s="44" t="s">
        <v>523</v>
      </c>
      <c r="HP10" s="44" t="s">
        <v>524</v>
      </c>
      <c r="HQ10" s="39" t="s">
        <v>549</v>
      </c>
      <c r="HR10" s="71" t="s">
        <v>573</v>
      </c>
      <c r="HS10" s="71" t="s">
        <v>574</v>
      </c>
      <c r="HT10" s="71" t="s">
        <v>575</v>
      </c>
      <c r="HU10" s="71" t="s">
        <v>576</v>
      </c>
      <c r="HV10" s="72" t="s">
        <v>577</v>
      </c>
      <c r="HW10" s="72" t="s">
        <v>578</v>
      </c>
      <c r="HX10" s="72" t="s">
        <v>579</v>
      </c>
      <c r="HY10" s="72" t="s">
        <v>576</v>
      </c>
      <c r="HZ10" s="73" t="s">
        <v>580</v>
      </c>
      <c r="IA10" s="73" t="s">
        <v>581</v>
      </c>
      <c r="IB10" s="73" t="s">
        <v>582</v>
      </c>
      <c r="IC10" s="73" t="s">
        <v>583</v>
      </c>
      <c r="ID10" s="74" t="s">
        <v>584</v>
      </c>
      <c r="IE10" s="74" t="s">
        <v>585</v>
      </c>
      <c r="IF10" s="74" t="s">
        <v>586</v>
      </c>
      <c r="IG10" s="74" t="s">
        <v>583</v>
      </c>
    </row>
  </sheetData>
  <sheetProtection algorithmName="SHA-512" hashValue="WJe01ejjGHSHI+7ZyMKJcDlxfoe4/i4j3DiyrkuN3RPA8Zmfj7Ss5KNYZp/PPYxKKin7teCDXspo4BRa4AdQrg==" saltValue="vfMa9JFtLLxIqJWPXLHkyA==" spinCount="100000" sheet="1" insertRows="0"/>
  <mergeCells count="59">
    <mergeCell ref="HR8:HY8"/>
    <mergeCell ref="HZ8:IB8"/>
    <mergeCell ref="ID8:IG8"/>
    <mergeCell ref="HR9:HU9"/>
    <mergeCell ref="HV9:HY9"/>
    <mergeCell ref="HZ9:IB9"/>
    <mergeCell ref="ID9:IG9"/>
    <mergeCell ref="HJ8:HP8"/>
    <mergeCell ref="HJ9:HP9"/>
    <mergeCell ref="GL9:GM9"/>
    <mergeCell ref="GN9:GP9"/>
    <mergeCell ref="HF9:HG9"/>
    <mergeCell ref="GQ9:GW9"/>
    <mergeCell ref="GX9:GY9"/>
    <mergeCell ref="GZ9:HA9"/>
    <mergeCell ref="HB9:HC9"/>
    <mergeCell ref="HD9:HE9"/>
    <mergeCell ref="HI8:HI10"/>
    <mergeCell ref="FM9:FP9"/>
    <mergeCell ref="FQ9:FT9"/>
    <mergeCell ref="FU9:FX9"/>
    <mergeCell ref="FY9:GH9"/>
    <mergeCell ref="GI9:GK9"/>
    <mergeCell ref="EN9:ET9"/>
    <mergeCell ref="EU9:FA9"/>
    <mergeCell ref="FB9:FH9"/>
    <mergeCell ref="FI9:FJ9"/>
    <mergeCell ref="FK9:FL9"/>
    <mergeCell ref="CJ9:CK9"/>
    <mergeCell ref="CL9:CM9"/>
    <mergeCell ref="AN9:AY9"/>
    <mergeCell ref="AK8:AY8"/>
    <mergeCell ref="A9:P9"/>
    <mergeCell ref="Q9:Z9"/>
    <mergeCell ref="AA9:AD9"/>
    <mergeCell ref="AZ8:BD8"/>
    <mergeCell ref="AZ9:AZ10"/>
    <mergeCell ref="A8:AJ8"/>
    <mergeCell ref="AE9:AJ9"/>
    <mergeCell ref="AK9:AM9"/>
    <mergeCell ref="BE9:CB9"/>
    <mergeCell ref="CC9:CF9"/>
    <mergeCell ref="CG9:CI9"/>
    <mergeCell ref="FB8:GK8"/>
    <mergeCell ref="GL8:HG8"/>
    <mergeCell ref="HH8:HH10"/>
    <mergeCell ref="CN9:CO9"/>
    <mergeCell ref="CP9:CR9"/>
    <mergeCell ref="CS9:CU9"/>
    <mergeCell ref="CV9:CY9"/>
    <mergeCell ref="CZ9:DD9"/>
    <mergeCell ref="DE9:DS9"/>
    <mergeCell ref="DT9:DU9"/>
    <mergeCell ref="DV9:EA9"/>
    <mergeCell ref="EB9:EF9"/>
    <mergeCell ref="EG9:EH9"/>
    <mergeCell ref="EI9:EM9"/>
    <mergeCell ref="BE8:CU8"/>
    <mergeCell ref="CV8:FA8"/>
  </mergeCells>
  <conditionalFormatting sqref="A6">
    <cfRule type="beginsWith" dxfId="1" priority="2" operator="beginsWith" text="Veuillez">
      <formula>LEFT(A6,LEN("Veuillez"))="Veuillez"</formula>
    </cfRule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theme="5" tint="-0.249977111117893"/>
  </sheetPr>
  <dimension ref="B3:Q7"/>
  <sheetViews>
    <sheetView workbookViewId="0">
      <selection activeCell="O14" sqref="O14"/>
    </sheetView>
  </sheetViews>
  <sheetFormatPr baseColWidth="10" defaultRowHeight="14.4" x14ac:dyDescent="0.3"/>
  <cols>
    <col min="1" max="1" width="6.88671875" customWidth="1"/>
    <col min="2" max="2" width="22.6640625" bestFit="1" customWidth="1"/>
    <col min="3" max="17" width="6.6640625" customWidth="1"/>
  </cols>
  <sheetData>
    <row r="3" spans="2:17" x14ac:dyDescent="0.3">
      <c r="B3" t="s">
        <v>487</v>
      </c>
      <c r="C3" s="110">
        <f>Contexte!C3</f>
        <v>0</v>
      </c>
      <c r="D3" s="110"/>
      <c r="E3" s="110"/>
      <c r="F3" s="24"/>
    </row>
    <row r="4" spans="2:17" x14ac:dyDescent="0.3">
      <c r="B4" t="s">
        <v>483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2:17" x14ac:dyDescent="0.3">
      <c r="B5" t="s">
        <v>484</v>
      </c>
      <c r="C5" s="5" t="str">
        <f>LEFT($C$3,1)</f>
        <v>0</v>
      </c>
      <c r="D5" s="5" t="str">
        <f t="shared" ref="D5:P5" si="0">RIGHT(LEFT($C$3,D4))</f>
        <v>0</v>
      </c>
      <c r="E5" s="5" t="str">
        <f t="shared" si="0"/>
        <v>0</v>
      </c>
      <c r="F5" s="5" t="str">
        <f t="shared" si="0"/>
        <v>0</v>
      </c>
      <c r="G5" s="5" t="str">
        <f t="shared" si="0"/>
        <v>0</v>
      </c>
      <c r="H5" s="5" t="str">
        <f t="shared" si="0"/>
        <v>0</v>
      </c>
      <c r="I5" s="5" t="str">
        <f t="shared" si="0"/>
        <v>0</v>
      </c>
      <c r="J5" s="5" t="str">
        <f t="shared" si="0"/>
        <v>0</v>
      </c>
      <c r="K5" s="5" t="str">
        <f t="shared" si="0"/>
        <v>0</v>
      </c>
      <c r="L5" s="5" t="str">
        <f t="shared" si="0"/>
        <v>0</v>
      </c>
      <c r="M5" s="5" t="str">
        <f t="shared" si="0"/>
        <v>0</v>
      </c>
      <c r="N5" s="5" t="str">
        <f t="shared" si="0"/>
        <v>0</v>
      </c>
      <c r="O5" s="5" t="str">
        <f t="shared" si="0"/>
        <v>0</v>
      </c>
      <c r="P5" s="5" t="str">
        <f t="shared" si="0"/>
        <v>0</v>
      </c>
    </row>
    <row r="6" spans="2:17" x14ac:dyDescent="0.3">
      <c r="B6" t="s">
        <v>485</v>
      </c>
      <c r="C6" s="5">
        <f t="shared" ref="C6" si="1">C5*2</f>
        <v>0</v>
      </c>
      <c r="D6" s="5">
        <f>D5*1</f>
        <v>0</v>
      </c>
      <c r="E6" s="5">
        <f t="shared" ref="E6" si="2">E5*2</f>
        <v>0</v>
      </c>
      <c r="F6" s="5">
        <f t="shared" ref="F6" si="3">F5*1</f>
        <v>0</v>
      </c>
      <c r="G6" s="5">
        <f t="shared" ref="G6" si="4">G5*2</f>
        <v>0</v>
      </c>
      <c r="H6" s="5">
        <f t="shared" ref="H6" si="5">H5*1</f>
        <v>0</v>
      </c>
      <c r="I6" s="5">
        <f t="shared" ref="I6" si="6">I5*2</f>
        <v>0</v>
      </c>
      <c r="J6" s="5">
        <f t="shared" ref="J6" si="7">J5*1</f>
        <v>0</v>
      </c>
      <c r="K6" s="5">
        <f t="shared" ref="K6" si="8">K5*2</f>
        <v>0</v>
      </c>
      <c r="L6" s="5">
        <f t="shared" ref="L6" si="9">L5*1</f>
        <v>0</v>
      </c>
      <c r="M6" s="5">
        <f t="shared" ref="M6" si="10">M5*2</f>
        <v>0</v>
      </c>
      <c r="N6" s="5">
        <f t="shared" ref="N6" si="11">N5*1</f>
        <v>0</v>
      </c>
      <c r="O6" s="5">
        <f t="shared" ref="O6" si="12">O5*2</f>
        <v>0</v>
      </c>
      <c r="P6" s="5">
        <f t="shared" ref="P6" si="13">P5*1</f>
        <v>0</v>
      </c>
    </row>
    <row r="7" spans="2:17" x14ac:dyDescent="0.3">
      <c r="B7" t="s">
        <v>486</v>
      </c>
      <c r="C7" s="5">
        <f>IF(C6&gt;=10,LEFT(C6,1)+RIGHT(C6,1),C6)</f>
        <v>0</v>
      </c>
      <c r="D7" s="5">
        <f t="shared" ref="D7:P7" si="14">IF(D6&gt;=10,LEFT(D6,1)+RIGHT(D6,1),D6)</f>
        <v>0</v>
      </c>
      <c r="E7" s="5">
        <f t="shared" si="14"/>
        <v>0</v>
      </c>
      <c r="F7" s="5">
        <f t="shared" si="14"/>
        <v>0</v>
      </c>
      <c r="G7" s="5">
        <f t="shared" si="14"/>
        <v>0</v>
      </c>
      <c r="H7" s="5">
        <f t="shared" si="14"/>
        <v>0</v>
      </c>
      <c r="I7" s="5">
        <f t="shared" si="14"/>
        <v>0</v>
      </c>
      <c r="J7" s="5">
        <f t="shared" si="14"/>
        <v>0</v>
      </c>
      <c r="K7" s="5">
        <f t="shared" si="14"/>
        <v>0</v>
      </c>
      <c r="L7" s="5">
        <f t="shared" si="14"/>
        <v>0</v>
      </c>
      <c r="M7" s="5">
        <f t="shared" si="14"/>
        <v>0</v>
      </c>
      <c r="N7" s="5">
        <f t="shared" si="14"/>
        <v>0</v>
      </c>
      <c r="O7" s="5">
        <f t="shared" si="14"/>
        <v>0</v>
      </c>
      <c r="P7" s="5">
        <f t="shared" si="14"/>
        <v>0</v>
      </c>
      <c r="Q7">
        <f>SUM(C7:P7)</f>
        <v>0</v>
      </c>
    </row>
  </sheetData>
  <mergeCells count="1"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5" tint="-0.249977111117893"/>
  </sheetPr>
  <dimension ref="A1:C10"/>
  <sheetViews>
    <sheetView workbookViewId="0">
      <selection activeCell="G20" sqref="G20"/>
    </sheetView>
  </sheetViews>
  <sheetFormatPr baseColWidth="10" defaultRowHeight="14.4" x14ac:dyDescent="0.3"/>
  <sheetData>
    <row r="1" spans="1:3" x14ac:dyDescent="0.3">
      <c r="A1" t="s">
        <v>510</v>
      </c>
      <c r="B1" s="49">
        <f>CODE_POSTAL_SC</f>
        <v>0</v>
      </c>
    </row>
    <row r="2" spans="1:3" x14ac:dyDescent="0.3">
      <c r="A2" t="s">
        <v>511</v>
      </c>
      <c r="B2">
        <f>LEN(B1)</f>
        <v>1</v>
      </c>
    </row>
    <row r="3" spans="1:3" x14ac:dyDescent="0.3">
      <c r="A3" t="s">
        <v>515</v>
      </c>
      <c r="B3" t="str">
        <f>IF(SUM(C6:C10)=5,"Oui","Non")</f>
        <v>Oui</v>
      </c>
    </row>
    <row r="5" spans="1:3" x14ac:dyDescent="0.3">
      <c r="A5" t="s">
        <v>512</v>
      </c>
      <c r="B5" t="s">
        <v>513</v>
      </c>
      <c r="C5" t="s">
        <v>514</v>
      </c>
    </row>
    <row r="6" spans="1:3" x14ac:dyDescent="0.3">
      <c r="A6">
        <v>5</v>
      </c>
      <c r="B6" s="50">
        <f t="shared" ref="B6:B8" si="0">IF(A6&gt;$B$2,0,VALUE(LEFT(RIGHT($B$1,A6),1)))</f>
        <v>0</v>
      </c>
      <c r="C6">
        <f>IF(ISNUMBER(B6),1,0)</f>
        <v>1</v>
      </c>
    </row>
    <row r="7" spans="1:3" x14ac:dyDescent="0.3">
      <c r="A7">
        <v>4</v>
      </c>
      <c r="B7" s="50">
        <f t="shared" si="0"/>
        <v>0</v>
      </c>
      <c r="C7">
        <f t="shared" ref="C7:C10" si="1">IF(ISNUMBER(B7),1,0)</f>
        <v>1</v>
      </c>
    </row>
    <row r="8" spans="1:3" x14ac:dyDescent="0.3">
      <c r="A8">
        <v>3</v>
      </c>
      <c r="B8" s="50">
        <f t="shared" si="0"/>
        <v>0</v>
      </c>
      <c r="C8">
        <f t="shared" si="1"/>
        <v>1</v>
      </c>
    </row>
    <row r="9" spans="1:3" x14ac:dyDescent="0.3">
      <c r="A9">
        <v>2</v>
      </c>
      <c r="B9" s="50">
        <f>IF(A9&gt;$B$2,0,VALUE(LEFT(RIGHT($B$1,A9),1)))</f>
        <v>0</v>
      </c>
      <c r="C9">
        <f t="shared" si="1"/>
        <v>1</v>
      </c>
    </row>
    <row r="10" spans="1:3" x14ac:dyDescent="0.3">
      <c r="A10">
        <v>1</v>
      </c>
      <c r="B10" s="50">
        <f>IF(A10&gt;$B$2,0,VALUE(RIGHT($B$1,1)))</f>
        <v>0</v>
      </c>
      <c r="C10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5" tint="-0.249977111117893"/>
  </sheetPr>
  <dimension ref="A1:AJ102"/>
  <sheetViews>
    <sheetView workbookViewId="0">
      <selection activeCell="O4" sqref="O4:O20"/>
    </sheetView>
  </sheetViews>
  <sheetFormatPr baseColWidth="10" defaultColWidth="9.109375" defaultRowHeight="14.4" x14ac:dyDescent="0.3"/>
  <cols>
    <col min="2" max="2" width="45.88671875" bestFit="1" customWidth="1"/>
    <col min="4" max="4" width="26.44140625" bestFit="1" customWidth="1"/>
    <col min="6" max="6" width="56.5546875" bestFit="1" customWidth="1"/>
    <col min="8" max="8" width="15.5546875" bestFit="1" customWidth="1"/>
    <col min="10" max="10" width="31.44140625" bestFit="1" customWidth="1"/>
    <col min="12" max="12" width="44.109375" bestFit="1" customWidth="1"/>
    <col min="13" max="13" width="44.109375" customWidth="1"/>
    <col min="15" max="15" width="30.33203125" bestFit="1" customWidth="1"/>
    <col min="16" max="16" width="13" bestFit="1" customWidth="1"/>
    <col min="18" max="18" width="20" style="3" bestFit="1" customWidth="1"/>
    <col min="19" max="19" width="20" style="3" customWidth="1"/>
    <col min="21" max="21" width="27.44140625" bestFit="1" customWidth="1"/>
    <col min="23" max="23" width="10.5546875" bestFit="1" customWidth="1"/>
    <col min="24" max="24" width="70.6640625" bestFit="1" customWidth="1"/>
    <col min="26" max="26" width="26.5546875" style="3" bestFit="1" customWidth="1"/>
    <col min="28" max="28" width="20" bestFit="1" customWidth="1"/>
    <col min="30" max="30" width="18.33203125" bestFit="1" customWidth="1"/>
    <col min="32" max="32" width="14.5546875" bestFit="1" customWidth="1"/>
    <col min="34" max="34" width="13.5546875" bestFit="1" customWidth="1"/>
    <col min="36" max="36" width="23.88671875" bestFit="1" customWidth="1"/>
  </cols>
  <sheetData>
    <row r="1" spans="1:36" x14ac:dyDescent="0.3">
      <c r="A1" s="2" t="s">
        <v>488</v>
      </c>
    </row>
    <row r="3" spans="1:36" x14ac:dyDescent="0.3">
      <c r="B3" s="1" t="s">
        <v>251</v>
      </c>
      <c r="D3" s="1" t="s">
        <v>9</v>
      </c>
      <c r="F3" s="1" t="s">
        <v>227</v>
      </c>
      <c r="H3" s="1" t="s">
        <v>14</v>
      </c>
      <c r="J3" s="1" t="s">
        <v>29</v>
      </c>
      <c r="L3" s="1" t="s">
        <v>402</v>
      </c>
      <c r="M3" s="1" t="s">
        <v>428</v>
      </c>
      <c r="O3" s="1" t="s">
        <v>228</v>
      </c>
      <c r="P3" s="1" t="s">
        <v>428</v>
      </c>
      <c r="R3" s="4" t="s">
        <v>33</v>
      </c>
      <c r="S3" s="4" t="s">
        <v>225</v>
      </c>
      <c r="U3" s="4" t="s">
        <v>253</v>
      </c>
      <c r="W3" s="8" t="s">
        <v>107</v>
      </c>
      <c r="X3" s="8" t="s">
        <v>108</v>
      </c>
      <c r="Z3" s="8" t="s">
        <v>208</v>
      </c>
      <c r="AB3" s="8" t="s">
        <v>252</v>
      </c>
      <c r="AD3" s="8" t="s">
        <v>245</v>
      </c>
      <c r="AF3" s="8" t="s">
        <v>417</v>
      </c>
      <c r="AH3" s="8" t="s">
        <v>418</v>
      </c>
      <c r="AJ3" s="8" t="s">
        <v>419</v>
      </c>
    </row>
    <row r="4" spans="1:36" x14ac:dyDescent="0.3">
      <c r="B4" s="6" t="s">
        <v>0</v>
      </c>
      <c r="D4" s="10" t="s">
        <v>235</v>
      </c>
      <c r="F4" s="6" t="s">
        <v>209</v>
      </c>
      <c r="H4" s="6" t="s">
        <v>18</v>
      </c>
      <c r="J4" s="10" t="s">
        <v>30</v>
      </c>
      <c r="L4" s="10" t="s">
        <v>414</v>
      </c>
      <c r="M4" s="10" t="s">
        <v>429</v>
      </c>
      <c r="O4" s="10" t="s">
        <v>446</v>
      </c>
      <c r="P4" s="10" t="s">
        <v>446</v>
      </c>
      <c r="R4" s="11" t="s">
        <v>34</v>
      </c>
      <c r="S4" s="11" t="s">
        <v>34</v>
      </c>
      <c r="U4" s="7" t="s">
        <v>94</v>
      </c>
      <c r="W4" s="6">
        <v>4500</v>
      </c>
      <c r="X4" s="6" t="s">
        <v>96</v>
      </c>
      <c r="Z4" s="7" t="s">
        <v>109</v>
      </c>
      <c r="AB4" s="6" t="s">
        <v>211</v>
      </c>
      <c r="AD4" s="6" t="s">
        <v>246</v>
      </c>
      <c r="AF4" s="6" t="s">
        <v>420</v>
      </c>
      <c r="AH4" s="6" t="s">
        <v>422</v>
      </c>
      <c r="AJ4" s="6" t="s">
        <v>425</v>
      </c>
    </row>
    <row r="5" spans="1:36" x14ac:dyDescent="0.3">
      <c r="B5" s="6" t="s">
        <v>2</v>
      </c>
      <c r="D5" s="10" t="s">
        <v>236</v>
      </c>
      <c r="F5" s="6" t="s">
        <v>413</v>
      </c>
      <c r="H5" s="6" t="s">
        <v>19</v>
      </c>
      <c r="J5" s="10" t="s">
        <v>31</v>
      </c>
      <c r="L5" s="10" t="s">
        <v>427</v>
      </c>
      <c r="M5" s="10" t="s">
        <v>430</v>
      </c>
      <c r="O5" s="10" t="s">
        <v>431</v>
      </c>
      <c r="P5" s="10" t="s">
        <v>447</v>
      </c>
      <c r="R5" s="11" t="s">
        <v>35</v>
      </c>
      <c r="S5" s="11" t="s">
        <v>77</v>
      </c>
      <c r="U5" s="7" t="s">
        <v>95</v>
      </c>
      <c r="W5" s="6">
        <v>4600</v>
      </c>
      <c r="X5" s="6" t="s">
        <v>97</v>
      </c>
      <c r="Z5" s="7" t="s">
        <v>110</v>
      </c>
      <c r="AB5" s="6" t="s">
        <v>212</v>
      </c>
      <c r="AD5" s="6" t="s">
        <v>247</v>
      </c>
      <c r="AF5" s="6" t="s">
        <v>421</v>
      </c>
      <c r="AH5" s="6" t="s">
        <v>423</v>
      </c>
      <c r="AJ5" s="6" t="s">
        <v>426</v>
      </c>
    </row>
    <row r="6" spans="1:36" x14ac:dyDescent="0.3">
      <c r="B6" s="6" t="s">
        <v>1</v>
      </c>
      <c r="D6" s="10" t="s">
        <v>10</v>
      </c>
      <c r="F6" s="6" t="s">
        <v>15</v>
      </c>
      <c r="H6" s="6" t="s">
        <v>20</v>
      </c>
      <c r="J6" s="10" t="s">
        <v>32</v>
      </c>
      <c r="O6" s="10" t="s">
        <v>432</v>
      </c>
      <c r="P6" s="10" t="s">
        <v>448</v>
      </c>
      <c r="R6" s="11" t="s">
        <v>36</v>
      </c>
      <c r="S6" s="11" t="s">
        <v>77</v>
      </c>
      <c r="W6" s="6">
        <v>4700</v>
      </c>
      <c r="X6" s="6" t="s">
        <v>98</v>
      </c>
      <c r="Z6" s="7" t="s">
        <v>111</v>
      </c>
      <c r="AB6" s="6" t="s">
        <v>213</v>
      </c>
      <c r="AD6" s="6" t="s">
        <v>248</v>
      </c>
      <c r="AH6" s="6" t="s">
        <v>424</v>
      </c>
    </row>
    <row r="7" spans="1:36" x14ac:dyDescent="0.3">
      <c r="B7" s="6" t="s">
        <v>3</v>
      </c>
      <c r="D7" s="10" t="s">
        <v>237</v>
      </c>
      <c r="F7" s="6" t="s">
        <v>210</v>
      </c>
      <c r="H7" s="6" t="s">
        <v>21</v>
      </c>
      <c r="J7" s="10" t="s">
        <v>243</v>
      </c>
      <c r="O7" s="10" t="s">
        <v>433</v>
      </c>
      <c r="P7" s="10" t="s">
        <v>449</v>
      </c>
      <c r="R7" s="11" t="s">
        <v>76</v>
      </c>
      <c r="S7" s="11" t="s">
        <v>77</v>
      </c>
      <c r="W7" s="6">
        <v>4810</v>
      </c>
      <c r="X7" s="6" t="s">
        <v>99</v>
      </c>
      <c r="Z7" s="7" t="s">
        <v>112</v>
      </c>
      <c r="AB7" s="6" t="s">
        <v>214</v>
      </c>
      <c r="AD7" s="6" t="s">
        <v>249</v>
      </c>
    </row>
    <row r="8" spans="1:36" x14ac:dyDescent="0.3">
      <c r="B8" s="6" t="s">
        <v>4</v>
      </c>
      <c r="D8" s="10" t="s">
        <v>11</v>
      </c>
      <c r="F8" s="6" t="s">
        <v>16</v>
      </c>
      <c r="H8" s="6" t="s">
        <v>22</v>
      </c>
      <c r="O8" s="10" t="s">
        <v>434</v>
      </c>
      <c r="P8" s="10" t="s">
        <v>434</v>
      </c>
      <c r="R8" s="11" t="s">
        <v>91</v>
      </c>
      <c r="S8" s="11" t="s">
        <v>77</v>
      </c>
      <c r="W8" s="6">
        <v>4820</v>
      </c>
      <c r="X8" s="6" t="s">
        <v>100</v>
      </c>
      <c r="Z8" s="7" t="s">
        <v>113</v>
      </c>
      <c r="AB8" s="6" t="s">
        <v>215</v>
      </c>
    </row>
    <row r="9" spans="1:36" x14ac:dyDescent="0.3">
      <c r="B9" s="6" t="s">
        <v>5</v>
      </c>
      <c r="D9" s="10" t="s">
        <v>238</v>
      </c>
      <c r="F9" s="6" t="s">
        <v>17</v>
      </c>
      <c r="H9" s="6" t="s">
        <v>23</v>
      </c>
      <c r="O9" s="10" t="s">
        <v>415</v>
      </c>
      <c r="P9" s="10" t="s">
        <v>415</v>
      </c>
      <c r="R9" s="11" t="s">
        <v>37</v>
      </c>
      <c r="S9" s="11" t="s">
        <v>77</v>
      </c>
      <c r="W9" s="6">
        <v>4830</v>
      </c>
      <c r="X9" s="6" t="s">
        <v>101</v>
      </c>
      <c r="Z9" s="7" t="s">
        <v>114</v>
      </c>
      <c r="AB9" s="6" t="s">
        <v>216</v>
      </c>
    </row>
    <row r="10" spans="1:36" x14ac:dyDescent="0.3">
      <c r="B10" s="6" t="s">
        <v>8</v>
      </c>
      <c r="D10" s="10" t="s">
        <v>239</v>
      </c>
      <c r="H10" s="6" t="s">
        <v>24</v>
      </c>
      <c r="O10" s="10" t="s">
        <v>435</v>
      </c>
      <c r="P10" s="10" t="s">
        <v>435</v>
      </c>
      <c r="R10" s="11" t="s">
        <v>78</v>
      </c>
      <c r="S10" s="11" t="s">
        <v>78</v>
      </c>
      <c r="W10" s="6">
        <v>4840</v>
      </c>
      <c r="X10" s="6" t="s">
        <v>102</v>
      </c>
      <c r="Z10" s="7" t="s">
        <v>115</v>
      </c>
      <c r="AB10" s="6" t="s">
        <v>217</v>
      </c>
    </row>
    <row r="11" spans="1:36" x14ac:dyDescent="0.3">
      <c r="B11" s="6" t="s">
        <v>6</v>
      </c>
      <c r="D11" s="10" t="s">
        <v>93</v>
      </c>
      <c r="H11" s="6" t="s">
        <v>25</v>
      </c>
      <c r="O11" s="10" t="s">
        <v>436</v>
      </c>
      <c r="P11" s="10" t="s">
        <v>436</v>
      </c>
      <c r="R11" s="11" t="s">
        <v>79</v>
      </c>
      <c r="S11" s="11" t="s">
        <v>77</v>
      </c>
      <c r="W11" s="6">
        <v>8320</v>
      </c>
      <c r="X11" s="6" t="s">
        <v>103</v>
      </c>
      <c r="Z11" s="7" t="s">
        <v>116</v>
      </c>
      <c r="AB11" s="6" t="s">
        <v>218</v>
      </c>
    </row>
    <row r="12" spans="1:36" x14ac:dyDescent="0.3">
      <c r="B12" s="6" t="s">
        <v>7</v>
      </c>
      <c r="D12" s="10" t="s">
        <v>240</v>
      </c>
      <c r="H12" s="6" t="s">
        <v>26</v>
      </c>
      <c r="O12" s="10" t="s">
        <v>437</v>
      </c>
      <c r="P12" s="10" t="s">
        <v>450</v>
      </c>
      <c r="R12" s="11" t="s">
        <v>80</v>
      </c>
      <c r="S12" s="11" t="s">
        <v>77</v>
      </c>
      <c r="W12" s="6">
        <v>8330</v>
      </c>
      <c r="X12" s="6" t="s">
        <v>104</v>
      </c>
      <c r="Z12" s="7" t="s">
        <v>117</v>
      </c>
      <c r="AB12" s="6" t="s">
        <v>219</v>
      </c>
    </row>
    <row r="13" spans="1:36" x14ac:dyDescent="0.3">
      <c r="D13" s="10" t="s">
        <v>241</v>
      </c>
      <c r="H13" s="6" t="s">
        <v>27</v>
      </c>
      <c r="O13" s="10" t="s">
        <v>438</v>
      </c>
      <c r="P13" s="10" t="s">
        <v>438</v>
      </c>
      <c r="R13" s="11" t="s">
        <v>38</v>
      </c>
      <c r="S13" s="11" t="s">
        <v>77</v>
      </c>
      <c r="W13" s="6">
        <v>8340</v>
      </c>
      <c r="X13" s="6" t="s">
        <v>105</v>
      </c>
      <c r="Z13" s="7" t="s">
        <v>118</v>
      </c>
      <c r="AB13" s="6" t="s">
        <v>220</v>
      </c>
    </row>
    <row r="14" spans="1:36" x14ac:dyDescent="0.3">
      <c r="D14" s="10" t="s">
        <v>242</v>
      </c>
      <c r="H14" s="6" t="s">
        <v>28</v>
      </c>
      <c r="O14" s="10" t="s">
        <v>439</v>
      </c>
      <c r="P14" s="10" t="s">
        <v>439</v>
      </c>
      <c r="R14" s="11" t="s">
        <v>39</v>
      </c>
      <c r="S14" s="11" t="s">
        <v>39</v>
      </c>
      <c r="W14" s="6">
        <v>8420</v>
      </c>
      <c r="X14" s="6" t="s">
        <v>106</v>
      </c>
      <c r="Z14" s="7" t="s">
        <v>119</v>
      </c>
      <c r="AB14" s="6" t="s">
        <v>221</v>
      </c>
    </row>
    <row r="15" spans="1:36" x14ac:dyDescent="0.3">
      <c r="D15" s="10" t="s">
        <v>12</v>
      </c>
      <c r="O15" s="10" t="s">
        <v>440</v>
      </c>
      <c r="P15" s="10" t="s">
        <v>440</v>
      </c>
      <c r="R15" s="11" t="s">
        <v>40</v>
      </c>
      <c r="S15" s="11" t="s">
        <v>77</v>
      </c>
      <c r="Z15" s="7" t="s">
        <v>120</v>
      </c>
      <c r="AB15" s="6" t="s">
        <v>222</v>
      </c>
    </row>
    <row r="16" spans="1:36" x14ac:dyDescent="0.3">
      <c r="D16" s="10" t="s">
        <v>13</v>
      </c>
      <c r="O16" s="10" t="s">
        <v>441</v>
      </c>
      <c r="P16" s="10" t="s">
        <v>451</v>
      </c>
      <c r="R16" s="11" t="s">
        <v>81</v>
      </c>
      <c r="S16" s="11" t="s">
        <v>77</v>
      </c>
      <c r="Z16" s="7" t="s">
        <v>121</v>
      </c>
      <c r="AB16" s="6" t="s">
        <v>223</v>
      </c>
    </row>
    <row r="17" spans="4:26" x14ac:dyDescent="0.3">
      <c r="D17" s="9"/>
      <c r="O17" s="10" t="s">
        <v>442</v>
      </c>
      <c r="P17" s="10" t="s">
        <v>442</v>
      </c>
      <c r="R17" s="11" t="s">
        <v>41</v>
      </c>
      <c r="S17" s="11" t="s">
        <v>224</v>
      </c>
      <c r="Z17" s="7" t="s">
        <v>122</v>
      </c>
    </row>
    <row r="18" spans="4:26" x14ac:dyDescent="0.3">
      <c r="O18" s="10" t="s">
        <v>443</v>
      </c>
      <c r="P18" s="10" t="s">
        <v>452</v>
      </c>
      <c r="R18" s="11" t="s">
        <v>42</v>
      </c>
      <c r="S18" s="11" t="s">
        <v>224</v>
      </c>
      <c r="Z18" s="7" t="s">
        <v>123</v>
      </c>
    </row>
    <row r="19" spans="4:26" x14ac:dyDescent="0.3">
      <c r="O19" s="10" t="s">
        <v>444</v>
      </c>
      <c r="P19" s="10" t="s">
        <v>444</v>
      </c>
      <c r="R19" s="11" t="s">
        <v>43</v>
      </c>
      <c r="S19" s="11" t="s">
        <v>77</v>
      </c>
      <c r="Z19" s="7" t="s">
        <v>124</v>
      </c>
    </row>
    <row r="20" spans="4:26" x14ac:dyDescent="0.3">
      <c r="O20" s="10" t="s">
        <v>445</v>
      </c>
      <c r="P20" s="10" t="s">
        <v>445</v>
      </c>
      <c r="R20" s="11" t="s">
        <v>82</v>
      </c>
      <c r="S20" s="11" t="s">
        <v>77</v>
      </c>
      <c r="Z20" s="7" t="s">
        <v>125</v>
      </c>
    </row>
    <row r="21" spans="4:26" x14ac:dyDescent="0.3">
      <c r="R21" s="11" t="s">
        <v>44</v>
      </c>
      <c r="S21" s="11" t="s">
        <v>77</v>
      </c>
      <c r="Z21" s="7" t="s">
        <v>126</v>
      </c>
    </row>
    <row r="22" spans="4:26" x14ac:dyDescent="0.3">
      <c r="R22" s="11" t="s">
        <v>45</v>
      </c>
      <c r="S22" s="11" t="s">
        <v>77</v>
      </c>
      <c r="Z22" s="7" t="s">
        <v>127</v>
      </c>
    </row>
    <row r="23" spans="4:26" x14ac:dyDescent="0.3">
      <c r="R23" s="11" t="s">
        <v>46</v>
      </c>
      <c r="S23" s="11" t="s">
        <v>77</v>
      </c>
      <c r="Z23" s="7" t="s">
        <v>128</v>
      </c>
    </row>
    <row r="24" spans="4:26" x14ac:dyDescent="0.3">
      <c r="R24" s="11" t="s">
        <v>84</v>
      </c>
      <c r="S24" s="11" t="s">
        <v>77</v>
      </c>
      <c r="Z24" s="7" t="s">
        <v>129</v>
      </c>
    </row>
    <row r="25" spans="4:26" x14ac:dyDescent="0.3">
      <c r="R25" s="11" t="s">
        <v>83</v>
      </c>
      <c r="S25" s="11" t="s">
        <v>77</v>
      </c>
      <c r="Z25" s="7" t="s">
        <v>130</v>
      </c>
    </row>
    <row r="26" spans="4:26" x14ac:dyDescent="0.3">
      <c r="R26" s="11" t="s">
        <v>85</v>
      </c>
      <c r="S26" s="11" t="s">
        <v>77</v>
      </c>
      <c r="Z26" s="7" t="s">
        <v>131</v>
      </c>
    </row>
    <row r="27" spans="4:26" x14ac:dyDescent="0.3">
      <c r="R27" s="11" t="s">
        <v>72</v>
      </c>
      <c r="S27" s="11" t="s">
        <v>77</v>
      </c>
      <c r="Z27" s="7" t="s">
        <v>132</v>
      </c>
    </row>
    <row r="28" spans="4:26" x14ac:dyDescent="0.3">
      <c r="R28" s="11" t="s">
        <v>86</v>
      </c>
      <c r="S28" s="11" t="s">
        <v>77</v>
      </c>
      <c r="Z28" s="7" t="s">
        <v>133</v>
      </c>
    </row>
    <row r="29" spans="4:26" x14ac:dyDescent="0.3">
      <c r="R29" s="11" t="s">
        <v>47</v>
      </c>
      <c r="S29" s="11" t="s">
        <v>77</v>
      </c>
      <c r="Z29" s="7" t="s">
        <v>134</v>
      </c>
    </row>
    <row r="30" spans="4:26" x14ac:dyDescent="0.3">
      <c r="R30" s="11" t="s">
        <v>48</v>
      </c>
      <c r="S30" s="11" t="s">
        <v>77</v>
      </c>
      <c r="Z30" s="7" t="s">
        <v>135</v>
      </c>
    </row>
    <row r="31" spans="4:26" x14ac:dyDescent="0.3">
      <c r="R31" s="11" t="s">
        <v>71</v>
      </c>
      <c r="S31" s="11" t="s">
        <v>77</v>
      </c>
      <c r="Z31" s="7" t="s">
        <v>136</v>
      </c>
    </row>
    <row r="32" spans="4:26" x14ac:dyDescent="0.3">
      <c r="R32" s="11" t="s">
        <v>74</v>
      </c>
      <c r="S32" s="11" t="s">
        <v>77</v>
      </c>
      <c r="Z32" s="7" t="s">
        <v>137</v>
      </c>
    </row>
    <row r="33" spans="18:26" x14ac:dyDescent="0.3">
      <c r="R33" s="11" t="s">
        <v>49</v>
      </c>
      <c r="S33" s="11" t="s">
        <v>77</v>
      </c>
      <c r="Z33" s="7" t="s">
        <v>138</v>
      </c>
    </row>
    <row r="34" spans="18:26" x14ac:dyDescent="0.3">
      <c r="R34" s="11" t="s">
        <v>226</v>
      </c>
      <c r="S34" s="11" t="s">
        <v>224</v>
      </c>
      <c r="Z34" s="7" t="s">
        <v>139</v>
      </c>
    </row>
    <row r="35" spans="18:26" x14ac:dyDescent="0.3">
      <c r="R35" s="11" t="s">
        <v>50</v>
      </c>
      <c r="S35" s="11" t="s">
        <v>224</v>
      </c>
      <c r="Z35" s="7" t="s">
        <v>140</v>
      </c>
    </row>
    <row r="36" spans="18:26" x14ac:dyDescent="0.3">
      <c r="R36" s="11" t="s">
        <v>87</v>
      </c>
      <c r="S36" s="11" t="s">
        <v>77</v>
      </c>
      <c r="Z36" s="7" t="s">
        <v>141</v>
      </c>
    </row>
    <row r="37" spans="18:26" x14ac:dyDescent="0.3">
      <c r="R37" s="11" t="s">
        <v>88</v>
      </c>
      <c r="S37" s="11" t="s">
        <v>77</v>
      </c>
      <c r="Z37" s="7" t="s">
        <v>142</v>
      </c>
    </row>
    <row r="38" spans="18:26" x14ac:dyDescent="0.3">
      <c r="R38" s="11" t="s">
        <v>51</v>
      </c>
      <c r="S38" s="11" t="s">
        <v>224</v>
      </c>
      <c r="Z38" s="7" t="s">
        <v>143</v>
      </c>
    </row>
    <row r="39" spans="18:26" x14ac:dyDescent="0.3">
      <c r="R39" s="11" t="s">
        <v>89</v>
      </c>
      <c r="S39" s="11" t="s">
        <v>77</v>
      </c>
      <c r="Z39" s="7" t="s">
        <v>144</v>
      </c>
    </row>
    <row r="40" spans="18:26" x14ac:dyDescent="0.3">
      <c r="R40" s="11" t="s">
        <v>52</v>
      </c>
      <c r="S40" s="11" t="s">
        <v>52</v>
      </c>
      <c r="Z40" s="7" t="s">
        <v>145</v>
      </c>
    </row>
    <row r="41" spans="18:26" x14ac:dyDescent="0.3">
      <c r="R41" s="11" t="s">
        <v>53</v>
      </c>
      <c r="S41" s="11" t="s">
        <v>77</v>
      </c>
      <c r="Z41" s="7" t="s">
        <v>146</v>
      </c>
    </row>
    <row r="42" spans="18:26" x14ac:dyDescent="0.3">
      <c r="R42" s="11" t="s">
        <v>55</v>
      </c>
      <c r="S42" s="11" t="s">
        <v>77</v>
      </c>
      <c r="Z42" s="7" t="s">
        <v>147</v>
      </c>
    </row>
    <row r="43" spans="18:26" x14ac:dyDescent="0.3">
      <c r="R43" s="11" t="s">
        <v>54</v>
      </c>
      <c r="S43" s="11" t="s">
        <v>77</v>
      </c>
      <c r="Z43" s="7" t="s">
        <v>148</v>
      </c>
    </row>
    <row r="44" spans="18:26" x14ac:dyDescent="0.3">
      <c r="R44" s="11" t="s">
        <v>56</v>
      </c>
      <c r="S44" s="11" t="s">
        <v>77</v>
      </c>
      <c r="Z44" s="7" t="s">
        <v>149</v>
      </c>
    </row>
    <row r="45" spans="18:26" x14ac:dyDescent="0.3">
      <c r="R45" s="11" t="s">
        <v>57</v>
      </c>
      <c r="S45" s="11" t="s">
        <v>77</v>
      </c>
      <c r="Z45" s="7" t="s">
        <v>150</v>
      </c>
    </row>
    <row r="46" spans="18:26" x14ac:dyDescent="0.3">
      <c r="R46" s="11" t="s">
        <v>58</v>
      </c>
      <c r="S46" s="11" t="s">
        <v>58</v>
      </c>
      <c r="Z46" s="7" t="s">
        <v>151</v>
      </c>
    </row>
    <row r="47" spans="18:26" x14ac:dyDescent="0.3">
      <c r="R47" s="11" t="s">
        <v>59</v>
      </c>
      <c r="S47" s="11" t="s">
        <v>77</v>
      </c>
      <c r="Z47" s="7" t="s">
        <v>152</v>
      </c>
    </row>
    <row r="48" spans="18:26" x14ac:dyDescent="0.3">
      <c r="R48" s="11" t="s">
        <v>60</v>
      </c>
      <c r="S48" s="11" t="s">
        <v>77</v>
      </c>
      <c r="Z48" s="7" t="s">
        <v>153</v>
      </c>
    </row>
    <row r="49" spans="18:26" x14ac:dyDescent="0.3">
      <c r="R49" s="11" t="s">
        <v>61</v>
      </c>
      <c r="S49" s="11" t="s">
        <v>61</v>
      </c>
      <c r="Z49" s="7" t="s">
        <v>154</v>
      </c>
    </row>
    <row r="50" spans="18:26" x14ac:dyDescent="0.3">
      <c r="R50" s="11" t="s">
        <v>62</v>
      </c>
      <c r="S50" s="11" t="s">
        <v>77</v>
      </c>
      <c r="Z50" s="7" t="s">
        <v>155</v>
      </c>
    </row>
    <row r="51" spans="18:26" x14ac:dyDescent="0.3">
      <c r="R51" s="11" t="s">
        <v>63</v>
      </c>
      <c r="S51" s="11" t="s">
        <v>224</v>
      </c>
      <c r="Z51" s="7" t="s">
        <v>156</v>
      </c>
    </row>
    <row r="52" spans="18:26" x14ac:dyDescent="0.3">
      <c r="R52" s="11" t="s">
        <v>64</v>
      </c>
      <c r="S52" s="11" t="s">
        <v>224</v>
      </c>
      <c r="Z52" s="7" t="s">
        <v>157</v>
      </c>
    </row>
    <row r="53" spans="18:26" x14ac:dyDescent="0.3">
      <c r="R53" s="11" t="s">
        <v>90</v>
      </c>
      <c r="S53" s="11" t="s">
        <v>77</v>
      </c>
      <c r="Z53" s="7" t="s">
        <v>158</v>
      </c>
    </row>
    <row r="54" spans="18:26" x14ac:dyDescent="0.3">
      <c r="R54" s="11" t="s">
        <v>65</v>
      </c>
      <c r="S54" s="11" t="s">
        <v>65</v>
      </c>
      <c r="Z54" s="7" t="s">
        <v>159</v>
      </c>
    </row>
    <row r="55" spans="18:26" x14ac:dyDescent="0.3">
      <c r="R55" s="11" t="s">
        <v>73</v>
      </c>
      <c r="S55" s="11" t="s">
        <v>77</v>
      </c>
      <c r="Z55" s="7" t="s">
        <v>160</v>
      </c>
    </row>
    <row r="56" spans="18:26" x14ac:dyDescent="0.3">
      <c r="R56" s="11" t="s">
        <v>66</v>
      </c>
      <c r="S56" s="11" t="s">
        <v>66</v>
      </c>
      <c r="Z56" s="7" t="s">
        <v>161</v>
      </c>
    </row>
    <row r="57" spans="18:26" x14ac:dyDescent="0.3">
      <c r="R57" s="11" t="s">
        <v>67</v>
      </c>
      <c r="S57" s="11" t="s">
        <v>77</v>
      </c>
      <c r="Z57" s="7" t="s">
        <v>162</v>
      </c>
    </row>
    <row r="58" spans="18:26" x14ac:dyDescent="0.3">
      <c r="R58" s="11" t="s">
        <v>68</v>
      </c>
      <c r="S58" s="11" t="s">
        <v>68</v>
      </c>
      <c r="Z58" s="7" t="s">
        <v>163</v>
      </c>
    </row>
    <row r="59" spans="18:26" x14ac:dyDescent="0.3">
      <c r="R59" s="11" t="s">
        <v>69</v>
      </c>
      <c r="S59" s="11" t="s">
        <v>69</v>
      </c>
      <c r="Z59" s="7" t="s">
        <v>164</v>
      </c>
    </row>
    <row r="60" spans="18:26" x14ac:dyDescent="0.3">
      <c r="R60" s="11" t="s">
        <v>75</v>
      </c>
      <c r="S60" s="11" t="s">
        <v>77</v>
      </c>
      <c r="Z60" s="7" t="s">
        <v>165</v>
      </c>
    </row>
    <row r="61" spans="18:26" x14ac:dyDescent="0.3">
      <c r="R61" s="11" t="s">
        <v>70</v>
      </c>
      <c r="S61" s="11" t="s">
        <v>77</v>
      </c>
      <c r="Z61" s="7" t="s">
        <v>166</v>
      </c>
    </row>
    <row r="62" spans="18:26" x14ac:dyDescent="0.3">
      <c r="Z62" s="7" t="s">
        <v>167</v>
      </c>
    </row>
    <row r="63" spans="18:26" x14ac:dyDescent="0.3">
      <c r="Z63" s="7" t="s">
        <v>168</v>
      </c>
    </row>
    <row r="64" spans="18:26" x14ac:dyDescent="0.3">
      <c r="Z64" s="7" t="s">
        <v>169</v>
      </c>
    </row>
    <row r="65" spans="26:26" x14ac:dyDescent="0.3">
      <c r="Z65" s="7" t="s">
        <v>170</v>
      </c>
    </row>
    <row r="66" spans="26:26" x14ac:dyDescent="0.3">
      <c r="Z66" s="7" t="s">
        <v>171</v>
      </c>
    </row>
    <row r="67" spans="26:26" x14ac:dyDescent="0.3">
      <c r="Z67" s="7" t="s">
        <v>172</v>
      </c>
    </row>
    <row r="68" spans="26:26" x14ac:dyDescent="0.3">
      <c r="Z68" s="7" t="s">
        <v>173</v>
      </c>
    </row>
    <row r="69" spans="26:26" x14ac:dyDescent="0.3">
      <c r="Z69" s="7" t="s">
        <v>174</v>
      </c>
    </row>
    <row r="70" spans="26:26" x14ac:dyDescent="0.3">
      <c r="Z70" s="7" t="s">
        <v>175</v>
      </c>
    </row>
    <row r="71" spans="26:26" x14ac:dyDescent="0.3">
      <c r="Z71" s="7" t="s">
        <v>176</v>
      </c>
    </row>
    <row r="72" spans="26:26" x14ac:dyDescent="0.3">
      <c r="Z72" s="7" t="s">
        <v>177</v>
      </c>
    </row>
    <row r="73" spans="26:26" x14ac:dyDescent="0.3">
      <c r="Z73" s="7" t="s">
        <v>178</v>
      </c>
    </row>
    <row r="74" spans="26:26" x14ac:dyDescent="0.3">
      <c r="Z74" s="7" t="s">
        <v>179</v>
      </c>
    </row>
    <row r="75" spans="26:26" x14ac:dyDescent="0.3">
      <c r="Z75" s="7" t="s">
        <v>180</v>
      </c>
    </row>
    <row r="76" spans="26:26" x14ac:dyDescent="0.3">
      <c r="Z76" s="7" t="s">
        <v>181</v>
      </c>
    </row>
    <row r="77" spans="26:26" x14ac:dyDescent="0.3">
      <c r="Z77" s="7" t="s">
        <v>182</v>
      </c>
    </row>
    <row r="78" spans="26:26" x14ac:dyDescent="0.3">
      <c r="Z78" s="7" t="s">
        <v>183</v>
      </c>
    </row>
    <row r="79" spans="26:26" x14ac:dyDescent="0.3">
      <c r="Z79" s="7" t="s">
        <v>184</v>
      </c>
    </row>
    <row r="80" spans="26:26" x14ac:dyDescent="0.3">
      <c r="Z80" s="7" t="s">
        <v>185</v>
      </c>
    </row>
    <row r="81" spans="26:26" x14ac:dyDescent="0.3">
      <c r="Z81" s="7" t="s">
        <v>186</v>
      </c>
    </row>
    <row r="82" spans="26:26" x14ac:dyDescent="0.3">
      <c r="Z82" s="7" t="s">
        <v>187</v>
      </c>
    </row>
    <row r="83" spans="26:26" x14ac:dyDescent="0.3">
      <c r="Z83" s="7" t="s">
        <v>188</v>
      </c>
    </row>
    <row r="84" spans="26:26" x14ac:dyDescent="0.3">
      <c r="Z84" s="7" t="s">
        <v>189</v>
      </c>
    </row>
    <row r="85" spans="26:26" x14ac:dyDescent="0.3">
      <c r="Z85" s="7" t="s">
        <v>190</v>
      </c>
    </row>
    <row r="86" spans="26:26" x14ac:dyDescent="0.3">
      <c r="Z86" s="7" t="s">
        <v>191</v>
      </c>
    </row>
    <row r="87" spans="26:26" x14ac:dyDescent="0.3">
      <c r="Z87" s="7" t="s">
        <v>192</v>
      </c>
    </row>
    <row r="88" spans="26:26" x14ac:dyDescent="0.3">
      <c r="Z88" s="7" t="s">
        <v>193</v>
      </c>
    </row>
    <row r="89" spans="26:26" x14ac:dyDescent="0.3">
      <c r="Z89" s="7" t="s">
        <v>194</v>
      </c>
    </row>
    <row r="90" spans="26:26" x14ac:dyDescent="0.3">
      <c r="Z90" s="7" t="s">
        <v>195</v>
      </c>
    </row>
    <row r="91" spans="26:26" x14ac:dyDescent="0.3">
      <c r="Z91" s="7" t="s">
        <v>196</v>
      </c>
    </row>
    <row r="92" spans="26:26" x14ac:dyDescent="0.3">
      <c r="Z92" s="7" t="s">
        <v>197</v>
      </c>
    </row>
    <row r="93" spans="26:26" x14ac:dyDescent="0.3">
      <c r="Z93" s="7" t="s">
        <v>198</v>
      </c>
    </row>
    <row r="94" spans="26:26" x14ac:dyDescent="0.3">
      <c r="Z94" s="7" t="s">
        <v>199</v>
      </c>
    </row>
    <row r="95" spans="26:26" x14ac:dyDescent="0.3">
      <c r="Z95" s="7" t="s">
        <v>200</v>
      </c>
    </row>
    <row r="96" spans="26:26" x14ac:dyDescent="0.3">
      <c r="Z96" s="7" t="s">
        <v>201</v>
      </c>
    </row>
    <row r="97" spans="26:26" x14ac:dyDescent="0.3">
      <c r="Z97" s="7" t="s">
        <v>202</v>
      </c>
    </row>
    <row r="98" spans="26:26" x14ac:dyDescent="0.3">
      <c r="Z98" s="7" t="s">
        <v>203</v>
      </c>
    </row>
    <row r="99" spans="26:26" x14ac:dyDescent="0.3">
      <c r="Z99" s="7" t="s">
        <v>204</v>
      </c>
    </row>
    <row r="100" spans="26:26" x14ac:dyDescent="0.3">
      <c r="Z100" s="7" t="s">
        <v>205</v>
      </c>
    </row>
    <row r="101" spans="26:26" x14ac:dyDescent="0.3">
      <c r="Z101" s="7" t="s">
        <v>206</v>
      </c>
    </row>
    <row r="102" spans="26:26" x14ac:dyDescent="0.3">
      <c r="Z102" s="7" t="s">
        <v>207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theme="5" tint="-0.249977111117893"/>
  </sheetPr>
  <dimension ref="A2:B2"/>
  <sheetViews>
    <sheetView workbookViewId="0">
      <selection activeCell="B3" sqref="B3"/>
    </sheetView>
  </sheetViews>
  <sheetFormatPr baseColWidth="10" defaultRowHeight="14.4" x14ac:dyDescent="0.3"/>
  <sheetData>
    <row r="2" spans="1:2" x14ac:dyDescent="0.3">
      <c r="A2" t="s">
        <v>489</v>
      </c>
      <c r="B2" s="25">
        <f ca="1">TODAY()</f>
        <v>46177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e7ebee-5b98-4973-86ef-ae3752ea54e7}" enabled="1" method="Privileged" siteId="{b9fec68c-c92d-461e-9a97-3d03a0f18b8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Suivi modif</vt:lpstr>
      <vt:lpstr>Notice</vt:lpstr>
      <vt:lpstr>Contexte</vt:lpstr>
      <vt:lpstr>Données</vt:lpstr>
      <vt:lpstr>ADRESSE_COMPLEMENT_SC</vt:lpstr>
      <vt:lpstr>ADRESSE_SC</vt:lpstr>
      <vt:lpstr>CODE_OC</vt:lpstr>
      <vt:lpstr>CODE_POSTAL_SC</vt:lpstr>
      <vt:lpstr>COMMUNE_SC</vt:lpstr>
      <vt:lpstr>DATE_DECISION</vt:lpstr>
      <vt:lpstr>NOM_OC</vt:lpstr>
      <vt:lpstr>NOM_SC</vt:lpstr>
      <vt:lpstr>SIRET_SC</vt:lpstr>
      <vt:lpstr>VERSION_REFERENTIEL</vt:lpstr>
      <vt:lpstr>VERSION_TRAME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Petit</dc:creator>
  <cp:lastModifiedBy>v1.12</cp:lastModifiedBy>
  <cp:lastPrinted>2022-11-21T07:40:24Z</cp:lastPrinted>
  <dcterms:created xsi:type="dcterms:W3CDTF">2022-07-05T08:44:17Z</dcterms:created>
  <dcterms:modified xsi:type="dcterms:W3CDTF">2026-06-04T14:15:58Z</dcterms:modified>
</cp:coreProperties>
</file>