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SCPE\sdc\bq\6 - Mentions valorisantes\Certification environnementale\TEXTES_REGLEMENTATION_CE\Plans_contrôle et grilles\Outils_calculs_bilan_azote\"/>
    </mc:Choice>
  </mc:AlternateContent>
  <xr:revisionPtr revIDLastSave="0" documentId="13_ncr:1_{7FFAB771-1578-4E98-A051-631C5C5809E5}" xr6:coauthVersionLast="47" xr6:coauthVersionMax="47" xr10:uidLastSave="{00000000-0000-0000-0000-000000000000}"/>
  <bookViews>
    <workbookView xWindow="-120" yWindow="-120" windowWidth="20730" windowHeight="11040" activeTab="1" xr2:uid="{00000000-000D-0000-FFFF-FFFF00000000}"/>
  </bookViews>
  <sheets>
    <sheet name="Suivi modifs" sheetId="9" r:id="rId1"/>
    <sheet name="Balance globale azotée" sheetId="2" r:id="rId2"/>
    <sheet name="E1" sheetId="4" r:id="rId3"/>
    <sheet name="E2" sheetId="5" r:id="rId4"/>
    <sheet name="E3" sheetId="6" r:id="rId5"/>
    <sheet name="S2" sheetId="7" r:id="rId6"/>
    <sheet name="mdp" sheetId="8"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53" i="7" l="1"/>
  <c r="H154" i="7"/>
  <c r="H155" i="7"/>
  <c r="H149" i="7"/>
  <c r="H148" i="7"/>
  <c r="H179" i="7" l="1"/>
  <c r="H185" i="7"/>
  <c r="H176" i="7"/>
  <c r="H175" i="7"/>
  <c r="H174" i="7"/>
  <c r="H170" i="7"/>
  <c r="H66" i="7"/>
  <c r="H8" i="7"/>
  <c r="H215" i="7"/>
  <c r="H368" i="7"/>
  <c r="H156" i="7"/>
  <c r="H159" i="7" l="1"/>
  <c r="H169" i="7"/>
  <c r="H144" i="7" l="1"/>
  <c r="H118" i="7"/>
  <c r="H117" i="7"/>
  <c r="H112" i="7"/>
  <c r="H147" i="7"/>
  <c r="H146" i="7"/>
  <c r="H145" i="7"/>
  <c r="H143" i="7"/>
  <c r="H142" i="7"/>
  <c r="H141" i="7"/>
  <c r="H140" i="7"/>
  <c r="H139" i="7"/>
  <c r="H138" i="7"/>
  <c r="H137" i="7"/>
  <c r="H136" i="7"/>
  <c r="H135" i="7"/>
  <c r="H134" i="7"/>
  <c r="H133" i="7"/>
  <c r="H132" i="7"/>
  <c r="H131" i="7"/>
  <c r="H130" i="7"/>
  <c r="H129" i="7"/>
  <c r="H128" i="7"/>
  <c r="H127" i="7"/>
  <c r="H126" i="7"/>
  <c r="H125" i="7"/>
  <c r="H124" i="7"/>
  <c r="H123" i="7"/>
  <c r="H122" i="7"/>
  <c r="H121" i="7"/>
  <c r="H120" i="7"/>
  <c r="H119" i="7"/>
  <c r="H116" i="7"/>
  <c r="H115" i="7"/>
  <c r="H114" i="7"/>
  <c r="H113" i="7"/>
  <c r="H111" i="7"/>
  <c r="H110" i="7"/>
  <c r="H109" i="7"/>
  <c r="H108" i="7"/>
  <c r="H107" i="7"/>
  <c r="H106" i="7"/>
  <c r="H105" i="7"/>
  <c r="H104" i="7"/>
  <c r="H103" i="7"/>
  <c r="H102" i="7"/>
  <c r="H101" i="7"/>
  <c r="H100" i="7"/>
  <c r="H99" i="7"/>
  <c r="H98" i="7"/>
  <c r="H97" i="7"/>
  <c r="H96" i="7"/>
  <c r="H95" i="7"/>
  <c r="H94" i="7"/>
  <c r="H93" i="7"/>
  <c r="H92" i="7"/>
  <c r="H89" i="7"/>
  <c r="H88" i="7"/>
  <c r="H87" i="7"/>
  <c r="H86" i="7"/>
  <c r="H85" i="7"/>
  <c r="H84" i="7"/>
  <c r="H83" i="7"/>
  <c r="H82" i="7"/>
  <c r="H81" i="7"/>
  <c r="H80" i="7"/>
  <c r="H79" i="7"/>
  <c r="H78" i="7"/>
  <c r="H77" i="7"/>
  <c r="H91" i="7"/>
  <c r="H90" i="7"/>
  <c r="H74" i="7"/>
  <c r="H72" i="7"/>
  <c r="H71" i="7"/>
  <c r="H70" i="7"/>
  <c r="H69" i="7"/>
  <c r="H68" i="7"/>
  <c r="H67" i="7"/>
  <c r="H65" i="7"/>
  <c r="H62" i="7"/>
  <c r="H61" i="7"/>
  <c r="H59" i="7"/>
  <c r="H58" i="7"/>
  <c r="H57" i="7"/>
  <c r="H56" i="7"/>
  <c r="H53" i="7"/>
  <c r="H52" i="7"/>
  <c r="H51" i="7"/>
  <c r="H49" i="7"/>
  <c r="H48" i="7"/>
  <c r="H47" i="7"/>
  <c r="H46" i="7"/>
  <c r="H45" i="7"/>
  <c r="H44" i="7"/>
  <c r="H43" i="7"/>
  <c r="H40" i="7"/>
  <c r="H39" i="7"/>
  <c r="H38" i="7"/>
  <c r="H37" i="7"/>
  <c r="H36" i="7"/>
  <c r="H35" i="7"/>
  <c r="H34" i="7"/>
  <c r="H33" i="7"/>
  <c r="H32" i="7"/>
  <c r="H31" i="7"/>
  <c r="H29" i="7"/>
  <c r="H28" i="7"/>
  <c r="H27" i="7"/>
  <c r="H26" i="7"/>
  <c r="H25" i="7"/>
  <c r="H24" i="7"/>
  <c r="H23" i="7"/>
  <c r="H22" i="7"/>
  <c r="H21" i="7"/>
  <c r="H20" i="7"/>
  <c r="H19" i="7"/>
  <c r="H18" i="7"/>
  <c r="H17" i="7"/>
  <c r="H16" i="7"/>
  <c r="H15" i="7"/>
  <c r="H14" i="7"/>
  <c r="H13" i="7"/>
  <c r="H12" i="7"/>
  <c r="H11" i="7"/>
  <c r="H10" i="7"/>
  <c r="H9" i="7"/>
  <c r="D339" i="7"/>
  <c r="D335" i="7"/>
  <c r="H219" i="7" l="1"/>
  <c r="H216" i="7"/>
  <c r="F201" i="4"/>
  <c r="F200" i="4"/>
  <c r="F197" i="4"/>
  <c r="F196" i="4"/>
  <c r="F193" i="4"/>
  <c r="F192" i="4"/>
  <c r="F189" i="4"/>
  <c r="F188" i="4"/>
  <c r="F185" i="4"/>
  <c r="F184" i="4"/>
  <c r="F183" i="4"/>
  <c r="F182" i="4"/>
  <c r="F179" i="4"/>
  <c r="F178" i="4"/>
  <c r="F177" i="4"/>
  <c r="F176" i="4"/>
  <c r="F173" i="4"/>
  <c r="F172" i="4"/>
  <c r="F171" i="4"/>
  <c r="F170" i="4"/>
  <c r="F167" i="4"/>
  <c r="F166" i="4"/>
  <c r="F165" i="4"/>
  <c r="F164" i="4"/>
  <c r="F161" i="4"/>
  <c r="F160" i="4"/>
  <c r="F159" i="4"/>
  <c r="F156" i="4"/>
  <c r="F155" i="4"/>
  <c r="F154" i="4"/>
  <c r="F151" i="4"/>
  <c r="F150" i="4"/>
  <c r="F149" i="4"/>
  <c r="F144" i="4"/>
  <c r="F146" i="4"/>
  <c r="F145" i="4"/>
  <c r="F141" i="4"/>
  <c r="F140" i="4"/>
  <c r="F139" i="4"/>
  <c r="F138" i="4"/>
  <c r="F135" i="4"/>
  <c r="F134" i="4"/>
  <c r="F133" i="4"/>
  <c r="F132" i="4"/>
  <c r="F129" i="4"/>
  <c r="F127" i="4"/>
  <c r="F126" i="4"/>
  <c r="F123" i="4"/>
  <c r="F122" i="4"/>
  <c r="F121" i="4"/>
  <c r="F120" i="4"/>
  <c r="F119" i="4"/>
  <c r="F118" i="4"/>
  <c r="F117" i="4"/>
  <c r="F116" i="4"/>
  <c r="F115" i="4"/>
  <c r="F114" i="4"/>
  <c r="F113" i="4"/>
  <c r="F112" i="4"/>
  <c r="F111" i="4"/>
  <c r="F110" i="4"/>
  <c r="F109" i="4"/>
  <c r="F108" i="4"/>
  <c r="F107" i="4"/>
  <c r="F106" i="4"/>
  <c r="F105" i="4"/>
  <c r="F104" i="4"/>
  <c r="F103" i="4"/>
  <c r="F102" i="4"/>
  <c r="F101" i="4"/>
  <c r="F100" i="4"/>
  <c r="F99" i="4"/>
  <c r="F98" i="4"/>
  <c r="F97" i="4"/>
  <c r="F96" i="4"/>
  <c r="F95" i="4"/>
  <c r="F94" i="4"/>
  <c r="F93" i="4"/>
  <c r="F92" i="4"/>
  <c r="F91" i="4"/>
  <c r="F90" i="4"/>
  <c r="F89" i="4"/>
  <c r="F88" i="4"/>
  <c r="F87" i="4"/>
  <c r="F86" i="4"/>
  <c r="F85" i="4"/>
  <c r="F84" i="4"/>
  <c r="F83" i="4"/>
  <c r="F82" i="4"/>
  <c r="F81" i="4"/>
  <c r="F80" i="4"/>
  <c r="F79" i="4"/>
  <c r="F78" i="4"/>
  <c r="F77" i="4"/>
  <c r="F76" i="4"/>
  <c r="F75" i="4"/>
  <c r="F74" i="4"/>
  <c r="F73" i="4"/>
  <c r="F72" i="4"/>
  <c r="F71" i="4"/>
  <c r="F70" i="4"/>
  <c r="F69" i="4"/>
  <c r="F68" i="4"/>
  <c r="F67" i="4"/>
  <c r="F66" i="4"/>
  <c r="F65" i="4"/>
  <c r="F64" i="4"/>
  <c r="F63" i="4"/>
  <c r="F62" i="4"/>
  <c r="F61" i="4"/>
  <c r="F60" i="4"/>
  <c r="F59" i="4"/>
  <c r="F58" i="4"/>
  <c r="F57" i="4"/>
  <c r="F56" i="4"/>
  <c r="F55" i="4"/>
  <c r="F54" i="4"/>
  <c r="F53" i="4"/>
  <c r="F52" i="4"/>
  <c r="F51" i="4"/>
  <c r="F50" i="4"/>
  <c r="F49" i="4"/>
  <c r="F48" i="4"/>
  <c r="F47" i="4"/>
  <c r="F46" i="4"/>
  <c r="F45" i="4"/>
  <c r="F44" i="4"/>
  <c r="F43" i="4"/>
  <c r="F42" i="4"/>
  <c r="F41" i="4"/>
  <c r="F40" i="4"/>
  <c r="F39" i="4"/>
  <c r="F38" i="4"/>
  <c r="F37" i="4"/>
  <c r="F36" i="4"/>
  <c r="F35" i="4"/>
  <c r="F34" i="4"/>
  <c r="F33" i="4"/>
  <c r="F32" i="4"/>
  <c r="F31" i="4"/>
  <c r="F30" i="4"/>
  <c r="F29" i="4"/>
  <c r="F27" i="4"/>
  <c r="F26" i="4"/>
  <c r="F25" i="4"/>
  <c r="F23" i="4"/>
  <c r="F22" i="4"/>
  <c r="F21" i="4"/>
  <c r="F8" i="4"/>
  <c r="F9" i="4"/>
  <c r="F10" i="4"/>
  <c r="F11" i="4"/>
  <c r="F12" i="4"/>
  <c r="F13" i="4"/>
  <c r="F14" i="4"/>
  <c r="F15" i="4"/>
  <c r="F16" i="4"/>
  <c r="F17" i="4"/>
  <c r="F18" i="4"/>
  <c r="F7" i="4"/>
  <c r="H164" i="7" l="1"/>
  <c r="H160" i="7"/>
  <c r="H161" i="7"/>
  <c r="H165" i="7"/>
  <c r="H166" i="7"/>
  <c r="H171" i="7" l="1"/>
  <c r="H172" i="7"/>
  <c r="H173" i="7"/>
  <c r="H177" i="7"/>
  <c r="H178" i="7"/>
  <c r="H180" i="7"/>
  <c r="H181" i="7"/>
  <c r="H182" i="7"/>
  <c r="H183" i="7"/>
  <c r="H184" i="7"/>
  <c r="H186" i="7"/>
  <c r="H187" i="7"/>
  <c r="H188" i="7"/>
  <c r="H189" i="7"/>
  <c r="H247" i="7" l="1"/>
  <c r="H246" i="7"/>
  <c r="H245" i="7"/>
  <c r="H244" i="7"/>
  <c r="H236" i="7"/>
  <c r="H235" i="7"/>
  <c r="H234" i="7"/>
  <c r="H233" i="7"/>
  <c r="H232" i="7"/>
  <c r="H231" i="7"/>
  <c r="H230" i="7"/>
  <c r="H229" i="7"/>
  <c r="H228" i="7"/>
  <c r="H227" i="7"/>
  <c r="H226" i="7"/>
  <c r="H225" i="7"/>
  <c r="H224" i="7"/>
  <c r="H223" i="7"/>
  <c r="H222" i="7"/>
  <c r="H221" i="7"/>
  <c r="H220" i="7"/>
  <c r="H218" i="7"/>
  <c r="H217" i="7"/>
  <c r="H207" i="7"/>
  <c r="H206" i="7"/>
  <c r="H205" i="7"/>
  <c r="H204" i="7"/>
  <c r="H203" i="7"/>
  <c r="H202" i="7"/>
  <c r="H201" i="7"/>
  <c r="H200" i="7"/>
  <c r="H199" i="7"/>
  <c r="H198" i="7"/>
  <c r="H197" i="7"/>
  <c r="H196" i="7"/>
  <c r="H195" i="7"/>
  <c r="H194" i="7"/>
  <c r="H193" i="7"/>
  <c r="H192" i="7"/>
  <c r="H152" i="7"/>
  <c r="H209" i="7" s="1"/>
  <c r="H249" i="7" l="1"/>
  <c r="H238" i="7"/>
  <c r="F15" i="6"/>
  <c r="F14" i="6"/>
  <c r="F13" i="6"/>
  <c r="F12" i="6"/>
  <c r="F11" i="6"/>
  <c r="F10" i="6"/>
  <c r="F9" i="6"/>
  <c r="F8" i="6"/>
  <c r="F7" i="6"/>
  <c r="F6" i="6"/>
  <c r="F41" i="5"/>
  <c r="F40" i="5"/>
  <c r="F39" i="5"/>
  <c r="F38" i="5"/>
  <c r="F37" i="5"/>
  <c r="F36" i="5"/>
  <c r="F35" i="5"/>
  <c r="F34" i="5"/>
  <c r="F33" i="5"/>
  <c r="F32" i="5"/>
  <c r="F15" i="5"/>
  <c r="F14" i="5"/>
  <c r="F13" i="5"/>
  <c r="F12" i="5"/>
  <c r="F11" i="5"/>
  <c r="F288" i="4"/>
  <c r="F287" i="4"/>
  <c r="F286" i="4"/>
  <c r="F285" i="4"/>
  <c r="F284" i="4"/>
  <c r="F283" i="4"/>
  <c r="F282" i="4"/>
  <c r="F281" i="4"/>
  <c r="F280" i="4"/>
  <c r="F279" i="4"/>
  <c r="F220" i="4"/>
  <c r="F219" i="4"/>
  <c r="F218" i="4"/>
  <c r="F217" i="4"/>
  <c r="F216" i="4"/>
  <c r="F215" i="4"/>
  <c r="F214" i="4"/>
  <c r="F213" i="4"/>
  <c r="F212" i="4"/>
  <c r="F211" i="4"/>
  <c r="E202" i="4"/>
  <c r="F202" i="4" s="1"/>
  <c r="E198" i="4"/>
  <c r="F198" i="4" s="1"/>
  <c r="E194" i="4"/>
  <c r="F194" i="4" s="1"/>
  <c r="E190" i="4"/>
  <c r="F190" i="4" s="1"/>
  <c r="E136" i="4"/>
  <c r="F136" i="4" s="1"/>
  <c r="F17" i="6" l="1"/>
  <c r="F6" i="5"/>
  <c r="F7" i="5"/>
  <c r="F8" i="5"/>
  <c r="F9" i="5"/>
  <c r="F10" i="5"/>
  <c r="H369" i="7" l="1"/>
  <c r="D357" i="7"/>
  <c r="H357" i="7" s="1"/>
  <c r="D358" i="7"/>
  <c r="H358" i="7" s="1"/>
  <c r="D359" i="7"/>
  <c r="H359" i="7" s="1"/>
  <c r="D360" i="7"/>
  <c r="H360" i="7" s="1"/>
  <c r="D336" i="7"/>
  <c r="H336" i="7" s="1"/>
  <c r="D337" i="7"/>
  <c r="H337" i="7" s="1"/>
  <c r="D338" i="7"/>
  <c r="H338" i="7" s="1"/>
  <c r="H339" i="7"/>
  <c r="D340" i="7"/>
  <c r="H340" i="7" s="1"/>
  <c r="D341" i="7"/>
  <c r="H341" i="7" s="1"/>
  <c r="D342" i="7"/>
  <c r="H342" i="7" s="1"/>
  <c r="D343" i="7"/>
  <c r="H343" i="7" s="1"/>
  <c r="D344" i="7"/>
  <c r="H344" i="7" s="1"/>
  <c r="D345" i="7"/>
  <c r="H345" i="7" s="1"/>
  <c r="D346" i="7"/>
  <c r="H346" i="7" s="1"/>
  <c r="D347" i="7"/>
  <c r="H347" i="7" s="1"/>
  <c r="D348" i="7"/>
  <c r="H348" i="7" s="1"/>
  <c r="D349" i="7"/>
  <c r="H349" i="7" s="1"/>
  <c r="D350" i="7"/>
  <c r="H350" i="7" s="1"/>
  <c r="D351" i="7"/>
  <c r="H351" i="7" s="1"/>
  <c r="D352" i="7"/>
  <c r="H352" i="7" s="1"/>
  <c r="D353" i="7"/>
  <c r="H353" i="7" s="1"/>
  <c r="D354" i="7"/>
  <c r="H354" i="7" s="1"/>
  <c r="D355" i="7"/>
  <c r="H355" i="7" s="1"/>
  <c r="D356" i="7"/>
  <c r="H356" i="7" s="1"/>
  <c r="H335" i="7"/>
  <c r="H256" i="7"/>
  <c r="H257" i="7"/>
  <c r="H258" i="7"/>
  <c r="H259" i="7"/>
  <c r="H260" i="7"/>
  <c r="H261" i="7"/>
  <c r="H262" i="7"/>
  <c r="H263" i="7"/>
  <c r="H264" i="7"/>
  <c r="H265" i="7"/>
  <c r="H266" i="7"/>
  <c r="H267" i="7"/>
  <c r="H268" i="7"/>
  <c r="H269" i="7"/>
  <c r="H270" i="7"/>
  <c r="H271" i="7"/>
  <c r="H272" i="7"/>
  <c r="H273" i="7"/>
  <c r="H274" i="7"/>
  <c r="H275" i="7"/>
  <c r="H276" i="7"/>
  <c r="H277" i="7"/>
  <c r="H278" i="7"/>
  <c r="H279" i="7"/>
  <c r="H280" i="7"/>
  <c r="H281" i="7"/>
  <c r="H282" i="7"/>
  <c r="H283" i="7"/>
  <c r="H284" i="7"/>
  <c r="H285" i="7"/>
  <c r="H286" i="7"/>
  <c r="H287" i="7"/>
  <c r="H288" i="7"/>
  <c r="H289" i="7"/>
  <c r="H290" i="7"/>
  <c r="H291" i="7"/>
  <c r="H292" i="7"/>
  <c r="H293" i="7"/>
  <c r="H294" i="7"/>
  <c r="H295" i="7"/>
  <c r="H296" i="7"/>
  <c r="H297" i="7"/>
  <c r="H298" i="7"/>
  <c r="H299" i="7"/>
  <c r="H300" i="7"/>
  <c r="H301" i="7"/>
  <c r="H302" i="7"/>
  <c r="H303" i="7"/>
  <c r="H304" i="7"/>
  <c r="H305" i="7"/>
  <c r="H306" i="7"/>
  <c r="H307" i="7"/>
  <c r="H308" i="7"/>
  <c r="H309" i="7"/>
  <c r="H310" i="7"/>
  <c r="H311" i="7"/>
  <c r="H312" i="7"/>
  <c r="H313" i="7"/>
  <c r="H314" i="7"/>
  <c r="H315" i="7"/>
  <c r="H316" i="7"/>
  <c r="H317" i="7"/>
  <c r="H318" i="7"/>
  <c r="H319" i="7"/>
  <c r="H320" i="7"/>
  <c r="H321" i="7"/>
  <c r="H322" i="7"/>
  <c r="H255" i="7"/>
  <c r="H362" i="7" l="1"/>
  <c r="H371" i="7"/>
  <c r="H373" i="7" s="1"/>
  <c r="H324" i="7"/>
  <c r="H364" i="7" l="1"/>
  <c r="E47" i="2"/>
  <c r="E46" i="2" l="1"/>
  <c r="E45" i="2"/>
  <c r="E48" i="2" l="1"/>
  <c r="C51" i="2"/>
  <c r="F28" i="5"/>
  <c r="F27" i="5"/>
  <c r="F26" i="5"/>
  <c r="F25" i="5"/>
  <c r="F24" i="5"/>
  <c r="F23" i="5"/>
  <c r="F22" i="5"/>
  <c r="F21" i="5"/>
  <c r="F20" i="5"/>
  <c r="F19" i="5"/>
  <c r="F338" i="4"/>
  <c r="F337" i="4"/>
  <c r="F336" i="4"/>
  <c r="F335" i="4"/>
  <c r="F334" i="4"/>
  <c r="F333" i="4"/>
  <c r="F332" i="4"/>
  <c r="F331" i="4"/>
  <c r="F330" i="4"/>
  <c r="F329" i="4"/>
  <c r="F328" i="4"/>
  <c r="F327" i="4"/>
  <c r="F326" i="4"/>
  <c r="F325" i="4"/>
  <c r="F324" i="4"/>
  <c r="F323" i="4"/>
  <c r="F322" i="4"/>
  <c r="F321" i="4"/>
  <c r="F320" i="4"/>
  <c r="F319" i="4"/>
  <c r="F318" i="4"/>
  <c r="F317" i="4"/>
  <c r="F316" i="4"/>
  <c r="F315" i="4"/>
  <c r="F314" i="4"/>
  <c r="F313" i="4"/>
  <c r="F312" i="4"/>
  <c r="F311" i="4"/>
  <c r="F310" i="4"/>
  <c r="F309" i="4"/>
  <c r="F308" i="4"/>
  <c r="F307" i="4"/>
  <c r="F306" i="4"/>
  <c r="F305" i="4"/>
  <c r="F304" i="4"/>
  <c r="F303" i="4"/>
  <c r="F302" i="4"/>
  <c r="F301" i="4"/>
  <c r="F300" i="4"/>
  <c r="F299" i="4"/>
  <c r="F298" i="4"/>
  <c r="F297" i="4"/>
  <c r="F296" i="4"/>
  <c r="F295" i="4"/>
  <c r="F294" i="4"/>
  <c r="F293" i="4"/>
  <c r="F292" i="4"/>
  <c r="F340" i="4" s="1"/>
  <c r="F225" i="4"/>
  <c r="F226" i="4"/>
  <c r="F227" i="4"/>
  <c r="F228" i="4"/>
  <c r="F229" i="4"/>
  <c r="F230" i="4"/>
  <c r="F231" i="4"/>
  <c r="F232" i="4"/>
  <c r="F233" i="4"/>
  <c r="F234" i="4"/>
  <c r="F235" i="4"/>
  <c r="F236" i="4"/>
  <c r="F237" i="4"/>
  <c r="F238" i="4"/>
  <c r="F239" i="4"/>
  <c r="F240" i="4"/>
  <c r="F241" i="4"/>
  <c r="F242" i="4"/>
  <c r="F243" i="4"/>
  <c r="F244" i="4"/>
  <c r="F245" i="4"/>
  <c r="F246" i="4"/>
  <c r="F247" i="4"/>
  <c r="F248" i="4"/>
  <c r="F249" i="4"/>
  <c r="F250" i="4"/>
  <c r="F251" i="4"/>
  <c r="F252" i="4"/>
  <c r="F253" i="4"/>
  <c r="F254" i="4"/>
  <c r="F255" i="4"/>
  <c r="F256" i="4"/>
  <c r="F257" i="4"/>
  <c r="F258" i="4"/>
  <c r="F259" i="4"/>
  <c r="F260" i="4"/>
  <c r="F261" i="4"/>
  <c r="F262" i="4"/>
  <c r="F263" i="4"/>
  <c r="F264" i="4"/>
  <c r="F265" i="4"/>
  <c r="F266" i="4"/>
  <c r="F267" i="4"/>
  <c r="F268" i="4"/>
  <c r="F269" i="4"/>
  <c r="F270" i="4"/>
  <c r="F224" i="4"/>
  <c r="E186" i="4"/>
  <c r="F186" i="4" s="1"/>
  <c r="E174" i="4"/>
  <c r="F174" i="4" s="1"/>
  <c r="E180" i="4"/>
  <c r="F180" i="4" s="1"/>
  <c r="E168" i="4"/>
  <c r="F168" i="4" s="1"/>
  <c r="E162" i="4"/>
  <c r="F162" i="4" s="1"/>
  <c r="E152" i="4"/>
  <c r="F152" i="4" s="1"/>
  <c r="E157" i="4"/>
  <c r="F157" i="4" s="1"/>
  <c r="E147" i="4"/>
  <c r="F147" i="4" s="1"/>
  <c r="E142" i="4"/>
  <c r="F142" i="4" s="1"/>
  <c r="F43" i="5" l="1"/>
  <c r="C42" i="2" s="1"/>
  <c r="F204" i="4"/>
  <c r="C37" i="2" s="1"/>
  <c r="E39" i="2"/>
  <c r="F272" i="4"/>
  <c r="C38" i="2" s="1"/>
  <c r="C40" i="2" l="1"/>
  <c r="C43" i="2" s="1"/>
  <c r="C49" i="2" s="1"/>
  <c r="C52" i="2" s="1"/>
  <c r="C5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 ENNIFAR</author>
  </authors>
  <commentList>
    <comment ref="G90" authorId="0" shapeId="0" xr:uid="{00000000-0006-0000-0500-000001000000}">
      <text>
        <r>
          <rPr>
            <sz val="9"/>
            <color indexed="81"/>
            <rFont val="Tahoma"/>
            <family val="2"/>
          </rPr>
          <t xml:space="preserve">Quantité d'azote par unité de masse de matière végétale à la teneur en MS de référence.
</t>
        </r>
      </text>
    </comment>
    <comment ref="G91" authorId="0" shapeId="0" xr:uid="{00000000-0006-0000-0500-000002000000}">
      <text>
        <r>
          <rPr>
            <sz val="9"/>
            <color indexed="81"/>
            <rFont val="Tahoma"/>
            <family val="2"/>
          </rPr>
          <t xml:space="preserve">Quantité d'azote par unité de masse de matière végétale à la teneur en MS de référence.
</t>
        </r>
      </text>
    </comment>
    <comment ref="G112" authorId="0" shapeId="0" xr:uid="{00000000-0006-0000-0500-000003000000}">
      <text>
        <r>
          <rPr>
            <sz val="9"/>
            <color indexed="81"/>
            <rFont val="Tahoma"/>
            <family val="2"/>
          </rPr>
          <t xml:space="preserve">Quantité d'azote par unité de masse de matière végétale à la teneur en MS de référence.
</t>
        </r>
      </text>
    </comment>
    <comment ref="G117" authorId="0" shapeId="0" xr:uid="{00000000-0006-0000-0500-000004000000}">
      <text>
        <r>
          <rPr>
            <sz val="9"/>
            <color indexed="81"/>
            <rFont val="Tahoma"/>
            <family val="2"/>
          </rPr>
          <t xml:space="preserve">Quantité d'azote par unité de masse de matière végétale à la teneur en MS de référence.
</t>
        </r>
      </text>
    </comment>
    <comment ref="G118" authorId="0" shapeId="0" xr:uid="{00000000-0006-0000-0500-000005000000}">
      <text>
        <r>
          <rPr>
            <sz val="9"/>
            <color indexed="81"/>
            <rFont val="Tahoma"/>
            <family val="2"/>
          </rPr>
          <t xml:space="preserve">Quantité d'azote par unité de masse de matière végétale à la teneur en MS de référence.
</t>
        </r>
      </text>
    </comment>
    <comment ref="G144" authorId="0" shapeId="0" xr:uid="{00000000-0006-0000-0500-000006000000}">
      <text>
        <r>
          <rPr>
            <sz val="9"/>
            <color indexed="81"/>
            <rFont val="Tahoma"/>
            <family val="2"/>
          </rPr>
          <t xml:space="preserve">Quantité d'azote par unité de masse de matière végétale à la teneur en MS de référence.
</t>
        </r>
      </text>
    </comment>
    <comment ref="G215" authorId="0" shapeId="0" xr:uid="{00000000-0006-0000-0500-000007000000}">
      <text>
        <r>
          <rPr>
            <sz val="9"/>
            <color indexed="81"/>
            <rFont val="Tahoma"/>
            <family val="2"/>
          </rPr>
          <t xml:space="preserve">Quantité d'azote par unité de masse de matière végétale à la teneur en MS de référence = 16 %.
</t>
        </r>
      </text>
    </comment>
    <comment ref="G219" authorId="0" shapeId="0" xr:uid="{00000000-0006-0000-0500-000008000000}">
      <text>
        <r>
          <rPr>
            <sz val="9"/>
            <color indexed="81"/>
            <rFont val="Tahoma"/>
            <family val="2"/>
          </rPr>
          <t xml:space="preserve">Quantité d'azote par unité de masse de matière végétale à la teneur en MS de référence = 13 %.
</t>
        </r>
      </text>
    </comment>
  </commentList>
</comments>
</file>

<file path=xl/sharedStrings.xml><?xml version="1.0" encoding="utf-8"?>
<sst xmlns="http://schemas.openxmlformats.org/spreadsheetml/2006/main" count="1779" uniqueCount="709">
  <si>
    <t>Rappel du calcul</t>
  </si>
  <si>
    <t>Entrées</t>
  </si>
  <si>
    <t>Sorties</t>
  </si>
  <si>
    <t>+</t>
  </si>
  <si>
    <t>-</t>
  </si>
  <si>
    <t>E1 : Apport d’azote par les effluents d’élevage épandus (y compris par les animaux eux-mêmes au pâturage)</t>
  </si>
  <si>
    <t>Algues de mer</t>
  </si>
  <si>
    <t>Boue Station épuration</t>
  </si>
  <si>
    <t>Compost à base de marc de raisin</t>
  </si>
  <si>
    <t>Compost de déchets verts</t>
  </si>
  <si>
    <t>Compost de déchets verts + fientes de volaille</t>
  </si>
  <si>
    <t>Compost de déchets verts + fumier de volaille</t>
  </si>
  <si>
    <t>Compost de déchets verts avec du lisier de porc</t>
  </si>
  <si>
    <t>Compost fumier bovins &lt; 6 mois</t>
  </si>
  <si>
    <t>Compost fumier porc litière accumulée</t>
  </si>
  <si>
    <t>Compost fumier porc litière raclée</t>
  </si>
  <si>
    <t>Compost fumier volailles</t>
  </si>
  <si>
    <t>Compost fumiers + tourteaux (type Végor, Végéh...)</t>
  </si>
  <si>
    <t>Eaux souillées (blanches + vertes + brunes)</t>
  </si>
  <si>
    <t>Fientes de poules (humides)</t>
  </si>
  <si>
    <t>Fientes de poules (sèches après pré-séchage)</t>
  </si>
  <si>
    <t>Fientes de poules (sèches après séchage rapide)</t>
  </si>
  <si>
    <t>Fumier de bovin mou (logettes ou aire exercice paillées)</t>
  </si>
  <si>
    <t>Fumier de bovins viande</t>
  </si>
  <si>
    <t>Fumier de canards</t>
  </si>
  <si>
    <t>Fumier de cheval (pailleux)</t>
  </si>
  <si>
    <t>Fumier de dindes futures repro (après stockage)</t>
  </si>
  <si>
    <t>Fumier de lapins</t>
  </si>
  <si>
    <t>Fumier de pintades (après stockage)</t>
  </si>
  <si>
    <t>Fumier de pintades (sortie bâtiment)</t>
  </si>
  <si>
    <t>Fumier de porcs (engraissement sur litière accumulée sur paille)</t>
  </si>
  <si>
    <t>Fumier de porcs (engraissement sur sciure)</t>
  </si>
  <si>
    <t>Fumier de porcs (truies gestantes)</t>
  </si>
  <si>
    <t>Fumier de poules repro (après stockage)</t>
  </si>
  <si>
    <t>Fumier de poules repro frais</t>
  </si>
  <si>
    <t>Fumier de poulets et dindes (après stockage)</t>
  </si>
  <si>
    <t>Fumier de poulets et dindes (sortie bâtiment)</t>
  </si>
  <si>
    <t>Fumier de poulets label et bio (après stockage)</t>
  </si>
  <si>
    <t>Fumier de poulets label frais</t>
  </si>
  <si>
    <t>Fumier de poulettes (après stockage)</t>
  </si>
  <si>
    <t>Fumier de poulettes frais</t>
  </si>
  <si>
    <t>Fumier d'ovins, de caprins</t>
  </si>
  <si>
    <t>Lisier de bovins viande sur caillebotis</t>
  </si>
  <si>
    <t>Lisier de canards</t>
  </si>
  <si>
    <t>Lisier de lapins</t>
  </si>
  <si>
    <t>Lisier de porcs (engraissement concentré)</t>
  </si>
  <si>
    <t>Lisier de porcs (maternités, gestantes)</t>
  </si>
  <si>
    <t>Lisier de porcs (moyen dilué)</t>
  </si>
  <si>
    <t>Lisier de porcs (moyen non dilué)</t>
  </si>
  <si>
    <t>Lisier de porcs (préfosse d'engraissement)</t>
  </si>
  <si>
    <t>Lisier de poules pondeuses</t>
  </si>
  <si>
    <t>Lisier de veaux de boucherie</t>
  </si>
  <si>
    <t>Lisier d'ovins</t>
  </si>
  <si>
    <t>Marc de Raisin</t>
  </si>
  <si>
    <t>Purins</t>
  </si>
  <si>
    <t>Pulpes de raisin</t>
  </si>
  <si>
    <t>Espèce</t>
  </si>
  <si>
    <t>Animaux</t>
  </si>
  <si>
    <t>Bovins</t>
  </si>
  <si>
    <t>Vache nourrice, sans son veau</t>
  </si>
  <si>
    <t>Femelle &gt; 2 ans</t>
  </si>
  <si>
    <t>Mâle &gt; 2 ans</t>
  </si>
  <si>
    <t>Femelle 1-2 ans, croissance</t>
  </si>
  <si>
    <t>Mâle 1-2 ans, croissance</t>
  </si>
  <si>
    <t>Bovin 1-2 ans, engraissement</t>
  </si>
  <si>
    <t>Vache de réforme</t>
  </si>
  <si>
    <t>Femelle &lt; 1 an</t>
  </si>
  <si>
    <t>Mâle 0-1 an, croissance</t>
  </si>
  <si>
    <t>Mâle 0-1 an, engraissement</t>
  </si>
  <si>
    <t>Broutard &lt; 1 an, engraissement</t>
  </si>
  <si>
    <t>Ovins</t>
  </si>
  <si>
    <t>Brebis viande et bélier</t>
  </si>
  <si>
    <t>Brebis laitière</t>
  </si>
  <si>
    <t>Agnelle</t>
  </si>
  <si>
    <t>Caprins</t>
  </si>
  <si>
    <t>Chèvre et bouc</t>
  </si>
  <si>
    <t>Chevrette</t>
  </si>
  <si>
    <t>Équins</t>
  </si>
  <si>
    <t>Jument de trait suitée</t>
  </si>
  <si>
    <t>Poulain de trait</t>
  </si>
  <si>
    <t>Cheval sport &amp; loisir au travail</t>
  </si>
  <si>
    <t>Jument de sport &amp; loisir suitée</t>
  </si>
  <si>
    <t>Poney AB (200 kg)</t>
  </si>
  <si>
    <t>Poney CD (400 kg)</t>
  </si>
  <si>
    <t>Chevreau engraissé produit</t>
  </si>
  <si>
    <t>Agneau engraissé produit</t>
  </si>
  <si>
    <t>Place de veau de boucherie</t>
  </si>
  <si>
    <t>Temps passé à l'extérieur des bâtiments &lt; 4 mois</t>
  </si>
  <si>
    <t>et production laitière &lt; 6 000 kg lait / vache / an</t>
  </si>
  <si>
    <t>et production laitière de 6 000 à 8 000 kg lait / vache / an</t>
  </si>
  <si>
    <t>et production laitière &gt; 8 000 kg lait / vache / an</t>
  </si>
  <si>
    <t>Temps passé à l'extérieur des bâtiments de 4 à 7 mois</t>
  </si>
  <si>
    <t>Temps passé à l'extérieur des bâtiments &gt; 7 mois</t>
  </si>
  <si>
    <t>Vaches laitières</t>
  </si>
  <si>
    <t>Caille</t>
  </si>
  <si>
    <t>Future reproductrice (œufs et chair)</t>
  </si>
  <si>
    <t>Label</t>
  </si>
  <si>
    <t>Standard</t>
  </si>
  <si>
    <t>Canard</t>
  </si>
  <si>
    <t>Barbarie mixte</t>
  </si>
  <si>
    <t>Barbarie mâle</t>
  </si>
  <si>
    <t>Colvert (pour lâchage)</t>
  </si>
  <si>
    <t>Colvert (pour tir)</t>
  </si>
  <si>
    <t>Mulard gras</t>
  </si>
  <si>
    <t>Mulard prêt à gaver (extérieur)</t>
  </si>
  <si>
    <t>Mulard prêt à gaver (intérieur)</t>
  </si>
  <si>
    <t>Pékin</t>
  </si>
  <si>
    <t>Cane</t>
  </si>
  <si>
    <t>Barbarie future reproductrice</t>
  </si>
  <si>
    <t>Pékin future reproductrice</t>
  </si>
  <si>
    <t>Reproductrice (gras)</t>
  </si>
  <si>
    <t>Canette</t>
  </si>
  <si>
    <t>Barbarie label</t>
  </si>
  <si>
    <t>Barbarie standard</t>
  </si>
  <si>
    <t>Mulard à rôtir</t>
  </si>
  <si>
    <t>Chapon</t>
  </si>
  <si>
    <t>Mini chapon label</t>
  </si>
  <si>
    <t>Chapon de pintade label</t>
  </si>
  <si>
    <t>Coquelet</t>
  </si>
  <si>
    <t>Dinde</t>
  </si>
  <si>
    <t>À rôtir biologique</t>
  </si>
  <si>
    <t>À rôtir label</t>
  </si>
  <si>
    <t>À rôtir standard</t>
  </si>
  <si>
    <t>Découpe femelle label</t>
  </si>
  <si>
    <t>Découpe mâle label</t>
  </si>
  <si>
    <t>Lourde</t>
  </si>
  <si>
    <t>Médium</t>
  </si>
  <si>
    <t>Future reproductrice</t>
  </si>
  <si>
    <t>Faisan</t>
  </si>
  <si>
    <t>22 semaines</t>
  </si>
  <si>
    <t>Futur reproducteur (32 semaines)</t>
  </si>
  <si>
    <t>Oie</t>
  </si>
  <si>
    <t>À rôtir</t>
  </si>
  <si>
    <t>Grasse</t>
  </si>
  <si>
    <t>Prête à gaver</t>
  </si>
  <si>
    <t>Future reproductrice (chair)</t>
  </si>
  <si>
    <t>Future reproductrice (gras)</t>
  </si>
  <si>
    <t>Perdrix</t>
  </si>
  <si>
    <t>15 semaines</t>
  </si>
  <si>
    <t>Future reproductrice (23 semaines)</t>
  </si>
  <si>
    <t>Pigeon</t>
  </si>
  <si>
    <t>Par couple</t>
  </si>
  <si>
    <t>Pintade</t>
  </si>
  <si>
    <t>Biologique (bâtiments fixes)</t>
  </si>
  <si>
    <t>Biologique (cabane mobile)</t>
  </si>
  <si>
    <t>Poularde</t>
  </si>
  <si>
    <t>Poule</t>
  </si>
  <si>
    <t>Pondeuse biologique (œufs)</t>
  </si>
  <si>
    <t>Pondeuse label (œufs)</t>
  </si>
  <si>
    <t>Pondeuse plein air (œufs)</t>
  </si>
  <si>
    <t>Pondeuse sol (œufs)</t>
  </si>
  <si>
    <t>Pondeuse standard (œufs) - cage, pré-séchage, hangar</t>
  </si>
  <si>
    <t>Pondeuse standard (œufs) - cage, séchoir</t>
  </si>
  <si>
    <t>Poulet</t>
  </si>
  <si>
    <t>Label (bâtiments fixes)</t>
  </si>
  <si>
    <t>Label (cabane mobile)</t>
  </si>
  <si>
    <t>Standard certifié</t>
  </si>
  <si>
    <t>Standard léger (export)</t>
  </si>
  <si>
    <t>Standard lourd</t>
  </si>
  <si>
    <t>Poulette</t>
  </si>
  <si>
    <t>Future reproductrice (ponte)</t>
  </si>
  <si>
    <t>Œufs - label, bio et plein air</t>
  </si>
  <si>
    <t>Œufs – standard sol</t>
  </si>
  <si>
    <t>Œufs – standard cage</t>
  </si>
  <si>
    <t>Pondeuse œuf</t>
  </si>
  <si>
    <t>Pondeuse reproductrice</t>
  </si>
  <si>
    <t>Colvert reproducteur</t>
  </si>
  <si>
    <t>Barbarie reproductrice</t>
  </si>
  <si>
    <t>Pékin (ponte)</t>
  </si>
  <si>
    <t>Reproductrice</t>
  </si>
  <si>
    <t>Reproducteur</t>
  </si>
  <si>
    <t>Reproductrice (grasse)</t>
  </si>
  <si>
    <t>Reproductrice (chair) par cycle de ponte</t>
  </si>
  <si>
    <t>Pondeuse (reproductrice chair) label</t>
  </si>
  <si>
    <t>Pondeuse (reproductrice ponte)</t>
  </si>
  <si>
    <t>Pondeuse (reproductrice chair) standard</t>
  </si>
  <si>
    <t>Lapin</t>
  </si>
  <si>
    <t>Porcin</t>
  </si>
  <si>
    <t>Porc à l'engraissement produit (31 à 118 kg)</t>
  </si>
  <si>
    <t>Truie reproductrice</t>
  </si>
  <si>
    <t>Truie non productive</t>
  </si>
  <si>
    <t>Porcelet post-sevrage (8 à 31 kg)</t>
  </si>
  <si>
    <t>Lapine et sa suite, élevage naisseur engraisseur</t>
  </si>
  <si>
    <t>Lapine et sa suite, élevage naisseur</t>
  </si>
  <si>
    <t>Lapin produit, élevage engraisseur</t>
  </si>
  <si>
    <t>dont phase solide</t>
  </si>
  <si>
    <t>dont phase liquide</t>
  </si>
  <si>
    <t>Total E1.1 en kg :</t>
  </si>
  <si>
    <t>E1.2 Apport d'azote par les effluents d'élevage importés</t>
  </si>
  <si>
    <t>=</t>
  </si>
  <si>
    <t xml:space="preserve">E1 Apport d’azote par les effluents d’élevage épandus (y compris par les animaux eux-mêmes au pâturage) </t>
  </si>
  <si>
    <t>E3 Apport d’azote par les engrais minéraux</t>
  </si>
  <si>
    <t>E1.2 : Apport d’azote par les effluents d’élevage importés</t>
  </si>
  <si>
    <t>Type d'engrais organiques</t>
  </si>
  <si>
    <t>Bovin</t>
  </si>
  <si>
    <t>Fumier de vaches (aire de couchage paillée)</t>
  </si>
  <si>
    <t>Fumier de veaux</t>
  </si>
  <si>
    <t>Lisier de vache dilué : aire exercice découverte</t>
  </si>
  <si>
    <t>Lisier de vache si fosse bâtiment ou caillebotis</t>
  </si>
  <si>
    <t>Lisier de vache si logettes/raclé fosse extérieure</t>
  </si>
  <si>
    <t>Équin</t>
  </si>
  <si>
    <t>Ovin</t>
  </si>
  <si>
    <t>Porc</t>
  </si>
  <si>
    <t>Volaille</t>
  </si>
  <si>
    <t>Fumier de dindes repro (après stockage)</t>
  </si>
  <si>
    <t>Compost méthode Guernevez</t>
  </si>
  <si>
    <t>Total E1.2 en kg :</t>
  </si>
  <si>
    <t>S2 Azote exporté par les cultures</t>
  </si>
  <si>
    <t>E1.1 : Apport d’azote par les effluents produits d'élevage produits sur l'exploitation</t>
  </si>
  <si>
    <t>E1.1 Apport d’azote par les effluents produits d'élevage produits par l'exploitation</t>
  </si>
  <si>
    <t>= B1 Total apports d'azote hors engrais minéraux</t>
  </si>
  <si>
    <t>= B2 Solde balance globale de fertilisation avant engrais minéraux</t>
  </si>
  <si>
    <t>= B3 Balance globale de fertilisation après engrais minéraux</t>
  </si>
  <si>
    <t>Total E2 en kg :</t>
  </si>
  <si>
    <t>BILAN AZOTE = B3</t>
  </si>
  <si>
    <t>E3 : Apport d’azote par les engrais minéraux</t>
  </si>
  <si>
    <t>Total E3 en kg :</t>
  </si>
  <si>
    <t>BILAN AZOTE en kg N / ha</t>
  </si>
  <si>
    <t>S2 : Azote exporté par les cultures</t>
  </si>
  <si>
    <t>S2.1 : Azote exporté par les surfaces non fourragères</t>
  </si>
  <si>
    <t>Avoine</t>
  </si>
  <si>
    <t>grain</t>
  </si>
  <si>
    <t>paille</t>
  </si>
  <si>
    <t>En fonction de la masse de la récolte</t>
  </si>
  <si>
    <t>Betterave sucrière</t>
  </si>
  <si>
    <t>racine</t>
  </si>
  <si>
    <t>Type</t>
  </si>
  <si>
    <t>Cultures</t>
  </si>
  <si>
    <t>Organes</t>
  </si>
  <si>
    <t>Unité</t>
  </si>
  <si>
    <t>Blé améliorant</t>
  </si>
  <si>
    <t>Blé dur</t>
  </si>
  <si>
    <t>Colza</t>
  </si>
  <si>
    <t>Blé tendre</t>
  </si>
  <si>
    <t>Lin oléagineux</t>
  </si>
  <si>
    <t>Maïs</t>
  </si>
  <si>
    <t>épi entier</t>
  </si>
  <si>
    <t>Orge brassicole</t>
  </si>
  <si>
    <t>Pomme de terre consommation</t>
  </si>
  <si>
    <t>tubercule</t>
  </si>
  <si>
    <t>Pomme de terre fécule</t>
  </si>
  <si>
    <t>Riz</t>
  </si>
  <si>
    <t>Seigle</t>
  </si>
  <si>
    <t>Sorgho</t>
  </si>
  <si>
    <t>Tournesol</t>
  </si>
  <si>
    <t>Triticale</t>
  </si>
  <si>
    <t>Lupin hiver</t>
  </si>
  <si>
    <t>Lupin printemps</t>
  </si>
  <si>
    <t>Soja</t>
  </si>
  <si>
    <t>Lin fibre</t>
  </si>
  <si>
    <t>paille verte non battue</t>
  </si>
  <si>
    <t>Sarrasin</t>
  </si>
  <si>
    <t>racine, à 16 % sucre</t>
  </si>
  <si>
    <t>Artichaut violet</t>
  </si>
  <si>
    <t>tête</t>
  </si>
  <si>
    <t>Artichaut globuleux</t>
  </si>
  <si>
    <t>Asperge</t>
  </si>
  <si>
    <t>Aubergine</t>
  </si>
  <si>
    <t>turion</t>
  </si>
  <si>
    <t>résidus de culture</t>
  </si>
  <si>
    <t>fruit</t>
  </si>
  <si>
    <t>Brocoli</t>
  </si>
  <si>
    <t>tête 17 cm</t>
  </si>
  <si>
    <t>Carotte</t>
  </si>
  <si>
    <t>fanes</t>
  </si>
  <si>
    <t>Carotte jeune "Amsterdam"</t>
  </si>
  <si>
    <t>Carotte grosse "Flakkee"</t>
  </si>
  <si>
    <t>Céleri branche</t>
  </si>
  <si>
    <t>Céleri rave</t>
  </si>
  <si>
    <t>Chicorée, frisée, scarole</t>
  </si>
  <si>
    <t>Chioggia</t>
  </si>
  <si>
    <t>Chou-fleur d'hiver</t>
  </si>
  <si>
    <t>Chou-fleur d'été et d'automne</t>
  </si>
  <si>
    <t>Courgette</t>
  </si>
  <si>
    <t>paré 22 cm</t>
  </si>
  <si>
    <t>paré 28 cm</t>
  </si>
  <si>
    <t>feuilles</t>
  </si>
  <si>
    <t>bulbe</t>
  </si>
  <si>
    <t>gousse</t>
  </si>
  <si>
    <t>fût et feuilles</t>
  </si>
  <si>
    <t>Echalote</t>
  </si>
  <si>
    <t>Epinard</t>
  </si>
  <si>
    <t>Fenouil</t>
  </si>
  <si>
    <t>Laitue</t>
  </si>
  <si>
    <t>Mâche</t>
  </si>
  <si>
    <t>Melon</t>
  </si>
  <si>
    <t>Poireau</t>
  </si>
  <si>
    <t>Pois potager</t>
  </si>
  <si>
    <t>Poivron</t>
  </si>
  <si>
    <t>Pomme de terre primeur</t>
  </si>
  <si>
    <t>Scorsonère</t>
  </si>
  <si>
    <t>Tabac Burley</t>
  </si>
  <si>
    <t>Tabac brun</t>
  </si>
  <si>
    <t>Tabac Virginie</t>
  </si>
  <si>
    <t>Tomate</t>
  </si>
  <si>
    <t>Endive</t>
  </si>
  <si>
    <t>Oignon</t>
  </si>
  <si>
    <t>4,2-6,4</t>
  </si>
  <si>
    <t>100-130</t>
  </si>
  <si>
    <t>13-16</t>
  </si>
  <si>
    <t>60-65</t>
  </si>
  <si>
    <t>35-45</t>
  </si>
  <si>
    <t>75-85</t>
  </si>
  <si>
    <t>55-75</t>
  </si>
  <si>
    <t>80-90</t>
  </si>
  <si>
    <t>50-58</t>
  </si>
  <si>
    <t>18-23</t>
  </si>
  <si>
    <t>20-30</t>
  </si>
  <si>
    <t>4,5-7</t>
  </si>
  <si>
    <t>50-60</t>
  </si>
  <si>
    <t>20-50</t>
  </si>
  <si>
    <t>30-40</t>
  </si>
  <si>
    <t>7-10</t>
  </si>
  <si>
    <t>3-8</t>
  </si>
  <si>
    <t>10-20</t>
  </si>
  <si>
    <t>4-10</t>
  </si>
  <si>
    <t>12-15</t>
  </si>
  <si>
    <t>Cultures porte-graines</t>
  </si>
  <si>
    <t>graine</t>
  </si>
  <si>
    <t>Brome</t>
  </si>
  <si>
    <t>Carotte type "Nantaise" (hyb.)</t>
  </si>
  <si>
    <t>Carotte type "Nantaise" (pop.)</t>
  </si>
  <si>
    <t>Dactyle</t>
  </si>
  <si>
    <t>Fétuque élevée (gazon)</t>
  </si>
  <si>
    <t>Fétuque élevée (fourrage)</t>
  </si>
  <si>
    <t>Fétuque rouge</t>
  </si>
  <si>
    <t>Oignon (plantation automne) (hyb.)</t>
  </si>
  <si>
    <t>Oignon (plantation automne) (pop.)</t>
  </si>
  <si>
    <t>Radis type "Rond rouge" (hyb.)</t>
  </si>
  <si>
    <t>Radis type "Rond rouge" (pop.)</t>
  </si>
  <si>
    <t>Ray-grass anglais (gazon et fourrage)</t>
  </si>
  <si>
    <t>Ray-grass italien</t>
  </si>
  <si>
    <t>Total S2.1 en kg :</t>
  </si>
  <si>
    <t>Betterave fourragère</t>
  </si>
  <si>
    <t>plante entière</t>
  </si>
  <si>
    <t>Céréales immatures ensilage</t>
  </si>
  <si>
    <t>Total S2.2 en kg :</t>
  </si>
  <si>
    <t>Mon bilan azoté</t>
  </si>
  <si>
    <t>E2 Apport d’azote par les autres engrais organiques importés</t>
  </si>
  <si>
    <t>Onglet BGA</t>
  </si>
  <si>
    <t>Types d'engrais organiques</t>
  </si>
  <si>
    <t>Autres engrais organiques</t>
  </si>
  <si>
    <t>Types d'engrais minéraux</t>
  </si>
  <si>
    <t>En fonction du tonnage de pailles exportées</t>
  </si>
  <si>
    <t>Betterave sucrière : la teneur en MS tient compte de l'unité conventionnelle de mesure des rendements</t>
  </si>
  <si>
    <t>Fourrages et cultures fourragères</t>
  </si>
  <si>
    <t>Céréales protéagineux immatres ensilage</t>
  </si>
  <si>
    <t>Chanvre</t>
  </si>
  <si>
    <t>Choux fourrager</t>
  </si>
  <si>
    <t>Colza fourrager</t>
  </si>
  <si>
    <t>Dactyle + luzerne foin</t>
  </si>
  <si>
    <t>Dérobée avoine + vesce</t>
  </si>
  <si>
    <t>Dérobée RGI + trèfles</t>
  </si>
  <si>
    <t>Sorgho fourrager</t>
  </si>
  <si>
    <t>plante entière ensilée</t>
  </si>
  <si>
    <t>ensilage</t>
  </si>
  <si>
    <t>ensilage irrigué</t>
  </si>
  <si>
    <t>Trèfle violet</t>
  </si>
  <si>
    <t>pâture</t>
  </si>
  <si>
    <t>foin</t>
  </si>
  <si>
    <t>déshydratée</t>
  </si>
  <si>
    <t>récoltée</t>
  </si>
  <si>
    <t>Luzerne</t>
  </si>
  <si>
    <t>Légumineuses avec fleurs</t>
  </si>
  <si>
    <t>Légumineuss sans fleurs</t>
  </si>
  <si>
    <t>Prairie permanente ou temporaire, graminée ou multi-espèces</t>
  </si>
  <si>
    <t>pâturage à rotation rapide (retour toutes les 3 semaines) ou continu</t>
  </si>
  <si>
    <t>pâturage à rotation lente (retour toutes les 5 semaines)</t>
  </si>
  <si>
    <t>ensilage, enrubannage</t>
  </si>
  <si>
    <t>foin précoce</t>
  </si>
  <si>
    <t>foin tardif</t>
  </si>
  <si>
    <t>regain</t>
  </si>
  <si>
    <t>S2.1 Azote exporté par les surfaces non fourragères</t>
  </si>
  <si>
    <t>Document mis à disposition par le ministère en charge de l'agriculture dans le cadre de la certification environementale de niveau 3 (Haute Valeur Environnementale)</t>
  </si>
  <si>
    <t xml:space="preserve">S2.3 : Azote exporté par les surfaces en herbe </t>
  </si>
  <si>
    <t>Type de récolte</t>
  </si>
  <si>
    <t>S2.2 : Azote exporté par les surfaces fourragères hors herbe</t>
  </si>
  <si>
    <t>S2.2 Azote exporté par les surfaces fourragères hors herbe</t>
  </si>
  <si>
    <t xml:space="preserve">S2.3 Azote exporté par les surfaces en herbe </t>
  </si>
  <si>
    <t>Nombre d'animaux</t>
  </si>
  <si>
    <t>Nombre d'UGB</t>
  </si>
  <si>
    <t>UGB / animal</t>
  </si>
  <si>
    <t>2 / Herbe valorisée au pâturage</t>
  </si>
  <si>
    <t>Bovins race à viande</t>
  </si>
  <si>
    <t>Veau femelle avant sevrage</t>
  </si>
  <si>
    <t>Veau sous la mère femelle</t>
  </si>
  <si>
    <t>Veau femelle repoussée</t>
  </si>
  <si>
    <t>Génisse 1-2 ans</t>
  </si>
  <si>
    <t>Génisse 24-28 mois finition</t>
  </si>
  <si>
    <t>Génisse 30-36 mois finition</t>
  </si>
  <si>
    <t>Vache allaitante</t>
  </si>
  <si>
    <t>Vache finition</t>
  </si>
  <si>
    <t>Veau mâle avant sevrage</t>
  </si>
  <si>
    <t>Mâle non castré 1-2 ans</t>
  </si>
  <si>
    <t>Mâle non castré 2-3 ans</t>
  </si>
  <si>
    <t>Taureau reproducteur</t>
  </si>
  <si>
    <t>Taureau finition</t>
  </si>
  <si>
    <t>Bœuf 1-2 ans</t>
  </si>
  <si>
    <t>Bœuf 2-3 ans</t>
  </si>
  <si>
    <t>Bœuf 24-36 mois en finition</t>
  </si>
  <si>
    <t>Bovins race laitière</t>
  </si>
  <si>
    <t>Génisse 1-2 ans vêlage précoce</t>
  </si>
  <si>
    <t>Vache laitière</t>
  </si>
  <si>
    <t>Jeune bovin 1-2 ans</t>
  </si>
  <si>
    <t>Ovins viande</t>
  </si>
  <si>
    <t>Agnelle 6 mois et plus</t>
  </si>
  <si>
    <t>Brebis</t>
  </si>
  <si>
    <t>Agneau de boucherie</t>
  </si>
  <si>
    <t>Bélier 6 mois et plus</t>
  </si>
  <si>
    <t>Mâle castré de + 12 mois</t>
  </si>
  <si>
    <t>Ovins lait</t>
  </si>
  <si>
    <t>Bélier</t>
  </si>
  <si>
    <t>Chèvre + chevreaux</t>
  </si>
  <si>
    <t>Chevreau de boucherie</t>
  </si>
  <si>
    <t>Bouc</t>
  </si>
  <si>
    <t>Pouliche lourde avant sevrage</t>
  </si>
  <si>
    <t>Pouliche lourde 1-2 ans</t>
  </si>
  <si>
    <t>Jument lourde non suitée</t>
  </si>
  <si>
    <t>Poulain mâle lourd avant sevrage</t>
  </si>
  <si>
    <t>Poulain mâle lourd 1–2 ans</t>
  </si>
  <si>
    <t>Étalon lourd</t>
  </si>
  <si>
    <t>Pouliche selle avant sevrage</t>
  </si>
  <si>
    <t>Pouliche selle 1-2 ans</t>
  </si>
  <si>
    <t>Jument selle non suitée</t>
  </si>
  <si>
    <t>Poulain mâle selle avant sevrage</t>
  </si>
  <si>
    <t>Poulain mâle selle 1–2 ans</t>
  </si>
  <si>
    <t>Étalon selle</t>
  </si>
  <si>
    <t>Ânes</t>
  </si>
  <si>
    <t>Âne</t>
  </si>
  <si>
    <t>Total en kg :</t>
  </si>
  <si>
    <t xml:space="preserve">Les équivalences UGB sont établies pour une période de 12 mois. </t>
  </si>
  <si>
    <t>Pour les animaux présents moins de 12 mois, il convient de faire une pondération pour déterminer la quantité de fourrages consommée.</t>
  </si>
  <si>
    <t>Quantité de fourrages consommés hors pâturage</t>
  </si>
  <si>
    <t>OU</t>
  </si>
  <si>
    <t>(case à remplir)</t>
  </si>
  <si>
    <t>Poulain mâle selle sevré &lt; 1 an</t>
  </si>
  <si>
    <t>Pouliche selle sevrée &lt; 1 an</t>
  </si>
  <si>
    <t>Pouliche selle &gt; 2 ans</t>
  </si>
  <si>
    <t>Poulain mâle lourd sevré &lt; 1 an</t>
  </si>
  <si>
    <t>Pouliche lourde sevrée &lt; 1 an</t>
  </si>
  <si>
    <t>Pouliche lourde &gt; 2 ans</t>
  </si>
  <si>
    <t>Bélier &lt; 6 mois</t>
  </si>
  <si>
    <t>Agnelle &lt; 6 mois</t>
  </si>
  <si>
    <t>Jeune bovin &lt; 1 an</t>
  </si>
  <si>
    <t>Bœuf &lt; 1 an</t>
  </si>
  <si>
    <t>Bœuf &gt; 2 ans</t>
  </si>
  <si>
    <t>Génisse &lt; 1 an vêlage précoce</t>
  </si>
  <si>
    <t>Génisse &lt; 1 an</t>
  </si>
  <si>
    <t>Génisse &gt; 2 ans</t>
  </si>
  <si>
    <t>Bœuf &gt; 3 ans</t>
  </si>
  <si>
    <t>Mâle non castré &lt; 1 an</t>
  </si>
  <si>
    <t>Male non castré &gt; 3 ans</t>
  </si>
  <si>
    <t>Génisse &lt; 1 an</t>
  </si>
  <si>
    <t>Estimation à partir des rendements mesurés au champ en tenant compte des éventuels achats et ventes de fourrages</t>
  </si>
  <si>
    <t>1 / Quantification de l'herbe fourragère récoltée</t>
  </si>
  <si>
    <t>Légumineuses sans fleurs</t>
  </si>
  <si>
    <t>compte-tenu des pertes entre le champ et l’auge (pertes mécaniques et biochimiques).</t>
  </si>
  <si>
    <t>Total S2.3 en kg :</t>
  </si>
  <si>
    <t>bgahve</t>
  </si>
  <si>
    <t>(case à remplir : C56)</t>
  </si>
  <si>
    <r>
      <t xml:space="preserve">Production azote unitaire 
</t>
    </r>
    <r>
      <rPr>
        <sz val="9"/>
        <color theme="1"/>
        <rFont val="Arial"/>
        <family val="2"/>
      </rPr>
      <t>(kg d’azote/animal/an)</t>
    </r>
  </si>
  <si>
    <t>Source des teneurs en azote : 
Outil de calcul du Bilan apparent Version 2005 (F. Vertes, Inra Quimper)</t>
  </si>
  <si>
    <r>
      <t xml:space="preserve">Teneur en azote 
</t>
    </r>
    <r>
      <rPr>
        <sz val="9"/>
        <color theme="1"/>
        <rFont val="Arial"/>
        <family val="2"/>
      </rPr>
      <t>(kg N/t)</t>
    </r>
  </si>
  <si>
    <t>Source des teneurs en MS et en azote : 
publication du Comifer « Teneurs en N des organes végétaux récoltés » (2013)
et dires d’experts (instituts techniques, instituts de recherche, interprofessions).</t>
  </si>
  <si>
    <t>Source des teneurs en azote : 
publication du Comifer « Teneurs en N des organes végétaux récoltés » (2013)
et dires d’experts (instituts techniques, instituts de recherche, interprofessions).</t>
  </si>
  <si>
    <t>Source des valeurs d'UGB : 
STRATégie PASTOrale (https://stratpasto.com/stratpasto/)</t>
  </si>
  <si>
    <t xml:space="preserve">Source : Arrêté du 19 décembre 2011 relatif au programme d'actions national à mettre en œuvre dans les zones vulnérables afin de réduire la pollution des eaux par les nitrates d'origine agricole, modifié par l’arrêté du 27 avril 2017 - art. 1
https://www.legifrance.gouv.fr/loda/id/JORFTEXT000025001662/  
</t>
  </si>
  <si>
    <t>OUTIL DE CALCUL DE LA BALANCE GLOBALE AZOTÉE</t>
  </si>
  <si>
    <t>Céréales</t>
  </si>
  <si>
    <t>Autres céréales</t>
  </si>
  <si>
    <t>Millet</t>
  </si>
  <si>
    <t>Oléagineux</t>
  </si>
  <si>
    <t>Navette</t>
  </si>
  <si>
    <t>Autres oléagineux</t>
  </si>
  <si>
    <t>Protéagineux</t>
  </si>
  <si>
    <t>Pois protéagineux</t>
  </si>
  <si>
    <t>Fève, féverole</t>
  </si>
  <si>
    <t>Cultures industrielles</t>
  </si>
  <si>
    <t>Houblon</t>
  </si>
  <si>
    <t>Ail</t>
  </si>
  <si>
    <t>Bette</t>
  </si>
  <si>
    <t>Betterave maraichère</t>
  </si>
  <si>
    <t>Cardon</t>
  </si>
  <si>
    <t>Cerfeuil</t>
  </si>
  <si>
    <t>Champignon</t>
  </si>
  <si>
    <t>Chou de Bruxelles</t>
  </si>
  <si>
    <t>Chou à choucroute</t>
  </si>
  <si>
    <t>Citrouille</t>
  </si>
  <si>
    <t>Concombre</t>
  </si>
  <si>
    <t>Cornichon</t>
  </si>
  <si>
    <t>Cresson</t>
  </si>
  <si>
    <t>Crosnes</t>
  </si>
  <si>
    <t>Estragon</t>
  </si>
  <si>
    <t>Fève verte</t>
  </si>
  <si>
    <t>Fèverole (conso. humaine)</t>
  </si>
  <si>
    <t>Haricot extra fin et très fin (vert)</t>
  </si>
  <si>
    <t>Haricot flageolet (demi-sec)</t>
  </si>
  <si>
    <t>Haricot sec</t>
  </si>
  <si>
    <t>Lentille</t>
  </si>
  <si>
    <t>Maïs frais</t>
  </si>
  <si>
    <t>Navet</t>
  </si>
  <si>
    <t>Pastèque</t>
  </si>
  <si>
    <t>Piment</t>
  </si>
  <si>
    <t>Pissenlit</t>
  </si>
  <si>
    <t>Persil</t>
  </si>
  <si>
    <t>Pois cassé</t>
  </si>
  <si>
    <t>Pois chiche</t>
  </si>
  <si>
    <t>Radis</t>
  </si>
  <si>
    <t>Radis noir</t>
  </si>
  <si>
    <t>Rhubarbe</t>
  </si>
  <si>
    <t>Salsifis</t>
  </si>
  <si>
    <t>Thym</t>
  </si>
  <si>
    <t>Source complémentaire : SOeS, 2013 ; ANSES, 2013</t>
  </si>
  <si>
    <t>Fraise</t>
  </si>
  <si>
    <t>Framboise</t>
  </si>
  <si>
    <t>Fruits</t>
  </si>
  <si>
    <t>Trèfle (violet et blanc)</t>
  </si>
  <si>
    <r>
      <rPr>
        <b/>
        <sz val="9"/>
        <rFont val="Arial"/>
        <family val="2"/>
      </rPr>
      <t>Durée :</t>
    </r>
    <r>
      <rPr>
        <sz val="9"/>
        <rFont val="Arial"/>
        <family val="2"/>
      </rPr>
      <t xml:space="preserve"> indiquer le nombre de mois de présence des animaux, y compris "12" si les animaux sont présents sur l'année complète</t>
    </r>
  </si>
  <si>
    <r>
      <rPr>
        <b/>
        <sz val="9"/>
        <rFont val="Arial"/>
        <family val="2"/>
      </rPr>
      <t xml:space="preserve">NB : </t>
    </r>
    <r>
      <rPr>
        <sz val="9"/>
        <rFont val="Arial"/>
        <family val="2"/>
      </rPr>
      <t xml:space="preserve">Dans le cas du calcul à partir des rendements, </t>
    </r>
  </si>
  <si>
    <r>
      <t>il convient d’</t>
    </r>
    <r>
      <rPr>
        <u/>
        <sz val="9"/>
        <rFont val="Arial"/>
        <family val="2"/>
      </rPr>
      <t>appliquer un abattement de 20 % sur les rendements au champ</t>
    </r>
    <r>
      <rPr>
        <sz val="9"/>
        <rFont val="Arial"/>
        <family val="2"/>
      </rPr>
      <t xml:space="preserve"> afin d’obtenir la quantité nette valorisée par l’animal </t>
    </r>
  </si>
  <si>
    <r>
      <t>Ce bilan doit être ramené à l'hectare de la</t>
    </r>
    <r>
      <rPr>
        <b/>
        <u/>
        <sz val="10"/>
        <color rgb="FFFF0000"/>
        <rFont val="Arial"/>
        <family val="2"/>
      </rPr>
      <t xml:space="preserve"> SAU de l'exploitation</t>
    </r>
    <r>
      <rPr>
        <sz val="10"/>
        <color rgb="FFFF0000"/>
        <rFont val="Arial"/>
        <family val="2"/>
      </rPr>
      <t xml:space="preserve"> (sachant que dans HVE, le nombre de point obtenu sera ensuite corrigé par la part en cultures mineures). </t>
    </r>
  </si>
  <si>
    <t>SAU =</t>
  </si>
  <si>
    <r>
      <rPr>
        <b/>
        <sz val="9"/>
        <rFont val="Arial"/>
        <family val="2"/>
      </rPr>
      <t>Caillebotis seul</t>
    </r>
    <r>
      <rPr>
        <sz val="9"/>
        <rFont val="Arial"/>
        <family val="2"/>
      </rPr>
      <t xml:space="preserve"> (lisier standard) + alimentation </t>
    </r>
    <r>
      <rPr>
        <b/>
        <sz val="9"/>
        <rFont val="Arial"/>
        <family val="2"/>
      </rPr>
      <t>standard</t>
    </r>
  </si>
  <si>
    <r>
      <rPr>
        <b/>
        <sz val="9"/>
        <rFont val="Arial"/>
        <family val="2"/>
      </rPr>
      <t>Caillebotis seul</t>
    </r>
    <r>
      <rPr>
        <sz val="9"/>
        <rFont val="Arial"/>
        <family val="2"/>
      </rPr>
      <t xml:space="preserve"> (lisier standard) + alimentation </t>
    </r>
    <r>
      <rPr>
        <b/>
        <sz val="9"/>
        <rFont val="Arial"/>
        <family val="2"/>
      </rPr>
      <t>biphase</t>
    </r>
  </si>
  <si>
    <r>
      <rPr>
        <b/>
        <sz val="9"/>
        <rFont val="Arial"/>
        <family val="2"/>
      </rPr>
      <t>Caillebotis et raclage en V sans compostage</t>
    </r>
    <r>
      <rPr>
        <sz val="9"/>
        <rFont val="Arial"/>
        <family val="2"/>
      </rPr>
      <t xml:space="preserve"> + alimentation </t>
    </r>
    <r>
      <rPr>
        <b/>
        <sz val="9"/>
        <rFont val="Arial"/>
        <family val="2"/>
      </rPr>
      <t>standard</t>
    </r>
  </si>
  <si>
    <r>
      <rPr>
        <b/>
        <sz val="9"/>
        <rFont val="Arial"/>
        <family val="2"/>
      </rPr>
      <t>Caillebotis et raclage en V avec compostage</t>
    </r>
    <r>
      <rPr>
        <sz val="9"/>
        <rFont val="Arial"/>
        <family val="2"/>
      </rPr>
      <t xml:space="preserve"> + alimentation </t>
    </r>
    <r>
      <rPr>
        <b/>
        <sz val="9"/>
        <rFont val="Arial"/>
        <family val="2"/>
      </rPr>
      <t>standard</t>
    </r>
  </si>
  <si>
    <r>
      <rPr>
        <b/>
        <sz val="9"/>
        <rFont val="Arial"/>
        <family val="2"/>
      </rPr>
      <t>Caillebotis et raclage en V sans compostage</t>
    </r>
    <r>
      <rPr>
        <sz val="9"/>
        <rFont val="Arial"/>
        <family val="2"/>
      </rPr>
      <t xml:space="preserve"> + alimentation </t>
    </r>
    <r>
      <rPr>
        <b/>
        <sz val="9"/>
        <rFont val="Arial"/>
        <family val="2"/>
      </rPr>
      <t>biphase</t>
    </r>
  </si>
  <si>
    <r>
      <rPr>
        <b/>
        <sz val="9"/>
        <rFont val="Arial"/>
        <family val="2"/>
      </rPr>
      <t>Caillebotis et raclage en V avec compostage</t>
    </r>
    <r>
      <rPr>
        <sz val="9"/>
        <rFont val="Arial"/>
        <family val="2"/>
      </rPr>
      <t xml:space="preserve"> + alimentation </t>
    </r>
    <r>
      <rPr>
        <b/>
        <sz val="9"/>
        <rFont val="Arial"/>
        <family val="2"/>
      </rPr>
      <t>biphase</t>
    </r>
  </si>
  <si>
    <r>
      <t xml:space="preserve">En </t>
    </r>
    <r>
      <rPr>
        <b/>
        <sz val="9"/>
        <rFont val="Arial"/>
        <family val="2"/>
      </rPr>
      <t>kg d'azote/animal présent/an</t>
    </r>
    <r>
      <rPr>
        <sz val="9"/>
        <rFont val="Arial"/>
        <family val="2"/>
      </rPr>
      <t xml:space="preserve"> :</t>
    </r>
  </si>
  <si>
    <t>*Correction à apporter à la production d'azote épandable lorsque le poids d’abattage est supérieur à 118 kg, en kg d'azote épandable par kg poids supplémentaire à l’abattage</t>
  </si>
  <si>
    <t>Porc à l'engraissement produit (&gt; 118 kg)*</t>
  </si>
  <si>
    <r>
      <rPr>
        <b/>
        <sz val="9"/>
        <rFont val="Arial"/>
        <family val="2"/>
      </rPr>
      <t xml:space="preserve">Litière de sciure </t>
    </r>
    <r>
      <rPr>
        <sz val="9"/>
        <rFont val="Arial"/>
        <family val="2"/>
      </rPr>
      <t>accumulée</t>
    </r>
    <r>
      <rPr>
        <b/>
        <sz val="9"/>
        <rFont val="Arial"/>
        <family val="2"/>
      </rPr>
      <t xml:space="preserve"> avec compostage</t>
    </r>
    <r>
      <rPr>
        <sz val="9"/>
        <rFont val="Arial"/>
        <family val="2"/>
      </rPr>
      <t xml:space="preserve"> + alimentation </t>
    </r>
    <r>
      <rPr>
        <b/>
        <sz val="9"/>
        <rFont val="Arial"/>
        <family val="2"/>
      </rPr>
      <t>biphase</t>
    </r>
  </si>
  <si>
    <r>
      <rPr>
        <b/>
        <sz val="9"/>
        <rFont val="Arial"/>
        <family val="2"/>
      </rPr>
      <t xml:space="preserve">Litière de sciure </t>
    </r>
    <r>
      <rPr>
        <sz val="9"/>
        <rFont val="Arial"/>
        <family val="2"/>
      </rPr>
      <t>accumulée</t>
    </r>
    <r>
      <rPr>
        <b/>
        <sz val="9"/>
        <rFont val="Arial"/>
        <family val="2"/>
      </rPr>
      <t xml:space="preserve"> avec compostage</t>
    </r>
    <r>
      <rPr>
        <sz val="9"/>
        <rFont val="Arial"/>
        <family val="2"/>
      </rPr>
      <t xml:space="preserve"> + alimentation </t>
    </r>
    <r>
      <rPr>
        <b/>
        <sz val="9"/>
        <rFont val="Arial"/>
        <family val="2"/>
      </rPr>
      <t>standard</t>
    </r>
  </si>
  <si>
    <r>
      <rPr>
        <b/>
        <sz val="9"/>
        <rFont val="Arial"/>
        <family val="2"/>
      </rPr>
      <t xml:space="preserve">Litière de sciure </t>
    </r>
    <r>
      <rPr>
        <sz val="9"/>
        <rFont val="Arial"/>
        <family val="2"/>
      </rPr>
      <t>accumulée</t>
    </r>
    <r>
      <rPr>
        <b/>
        <sz val="9"/>
        <rFont val="Arial"/>
        <family val="2"/>
      </rPr>
      <t xml:space="preserve"> sans compostage</t>
    </r>
    <r>
      <rPr>
        <sz val="9"/>
        <rFont val="Arial"/>
        <family val="2"/>
      </rPr>
      <t xml:space="preserve"> + alimentation </t>
    </r>
    <r>
      <rPr>
        <b/>
        <sz val="9"/>
        <rFont val="Arial"/>
        <family val="2"/>
      </rPr>
      <t>biphase</t>
    </r>
  </si>
  <si>
    <r>
      <rPr>
        <b/>
        <sz val="9"/>
        <rFont val="Arial"/>
        <family val="2"/>
      </rPr>
      <t xml:space="preserve">Litière de sciure </t>
    </r>
    <r>
      <rPr>
        <sz val="9"/>
        <rFont val="Arial"/>
        <family val="2"/>
      </rPr>
      <t>accumulée</t>
    </r>
    <r>
      <rPr>
        <b/>
        <sz val="9"/>
        <rFont val="Arial"/>
        <family val="2"/>
      </rPr>
      <t xml:space="preserve"> sans compostage</t>
    </r>
    <r>
      <rPr>
        <sz val="9"/>
        <rFont val="Arial"/>
        <family val="2"/>
      </rPr>
      <t xml:space="preserve"> + alimentation </t>
    </r>
    <r>
      <rPr>
        <b/>
        <sz val="9"/>
        <rFont val="Arial"/>
        <family val="2"/>
      </rPr>
      <t>standard</t>
    </r>
  </si>
  <si>
    <r>
      <rPr>
        <b/>
        <sz val="9"/>
        <rFont val="Arial"/>
        <family val="2"/>
      </rPr>
      <t xml:space="preserve">Litière de paille </t>
    </r>
    <r>
      <rPr>
        <sz val="9"/>
        <rFont val="Arial"/>
        <family val="2"/>
      </rPr>
      <t>accumulée</t>
    </r>
    <r>
      <rPr>
        <b/>
        <sz val="9"/>
        <rFont val="Arial"/>
        <family val="2"/>
      </rPr>
      <t xml:space="preserve"> avec compostage</t>
    </r>
    <r>
      <rPr>
        <sz val="9"/>
        <rFont val="Arial"/>
        <family val="2"/>
      </rPr>
      <t xml:space="preserve"> + alimentation </t>
    </r>
    <r>
      <rPr>
        <b/>
        <sz val="9"/>
        <rFont val="Arial"/>
        <family val="2"/>
      </rPr>
      <t>biphase</t>
    </r>
  </si>
  <si>
    <r>
      <rPr>
        <b/>
        <sz val="9"/>
        <rFont val="Arial"/>
        <family val="2"/>
      </rPr>
      <t xml:space="preserve">Litière de paille </t>
    </r>
    <r>
      <rPr>
        <sz val="9"/>
        <rFont val="Arial"/>
        <family val="2"/>
      </rPr>
      <t>accumulée</t>
    </r>
    <r>
      <rPr>
        <b/>
        <sz val="9"/>
        <rFont val="Arial"/>
        <family val="2"/>
      </rPr>
      <t xml:space="preserve"> avec compostage</t>
    </r>
    <r>
      <rPr>
        <sz val="9"/>
        <rFont val="Arial"/>
        <family val="2"/>
      </rPr>
      <t xml:space="preserve"> + alimentation </t>
    </r>
    <r>
      <rPr>
        <b/>
        <sz val="9"/>
        <rFont val="Arial"/>
        <family val="2"/>
      </rPr>
      <t>standard</t>
    </r>
  </si>
  <si>
    <r>
      <rPr>
        <b/>
        <sz val="9"/>
        <rFont val="Arial"/>
        <family val="2"/>
      </rPr>
      <t xml:space="preserve">Litière de paille </t>
    </r>
    <r>
      <rPr>
        <sz val="9"/>
        <rFont val="Arial"/>
        <family val="2"/>
      </rPr>
      <t>accumulée</t>
    </r>
    <r>
      <rPr>
        <b/>
        <sz val="9"/>
        <rFont val="Arial"/>
        <family val="2"/>
      </rPr>
      <t xml:space="preserve"> sans compostage</t>
    </r>
    <r>
      <rPr>
        <sz val="9"/>
        <rFont val="Arial"/>
        <family val="2"/>
      </rPr>
      <t xml:space="preserve"> + alimentation </t>
    </r>
    <r>
      <rPr>
        <b/>
        <sz val="9"/>
        <rFont val="Arial"/>
        <family val="2"/>
      </rPr>
      <t>biphase</t>
    </r>
  </si>
  <si>
    <r>
      <rPr>
        <b/>
        <sz val="9"/>
        <rFont val="Arial"/>
        <family val="2"/>
      </rPr>
      <t xml:space="preserve">Litière de paille </t>
    </r>
    <r>
      <rPr>
        <sz val="9"/>
        <rFont val="Arial"/>
        <family val="2"/>
      </rPr>
      <t>accumulée</t>
    </r>
    <r>
      <rPr>
        <b/>
        <sz val="9"/>
        <rFont val="Arial"/>
        <family val="2"/>
      </rPr>
      <t xml:space="preserve"> sans compostage</t>
    </r>
    <r>
      <rPr>
        <sz val="9"/>
        <rFont val="Arial"/>
        <family val="2"/>
      </rPr>
      <t xml:space="preserve"> + alimentation </t>
    </r>
    <r>
      <rPr>
        <b/>
        <sz val="9"/>
        <rFont val="Arial"/>
        <family val="2"/>
      </rPr>
      <t>standard</t>
    </r>
  </si>
  <si>
    <t xml:space="preserve">Dans le cas contraire, les données de référence ci-dessous doivent être utilisées : </t>
  </si>
  <si>
    <t xml:space="preserve">Engrais n°1 : </t>
  </si>
  <si>
    <t xml:space="preserve">Engrais n°2 : </t>
  </si>
  <si>
    <t xml:space="preserve">Engrais n°3 : </t>
  </si>
  <si>
    <t xml:space="preserve">Engrais n°4 : </t>
  </si>
  <si>
    <t xml:space="preserve">Engrais n°5 : </t>
  </si>
  <si>
    <t xml:space="preserve">Engrais n°6 : </t>
  </si>
  <si>
    <t>Engrais n°7 :</t>
  </si>
  <si>
    <t xml:space="preserve">Engrais n°8 : </t>
  </si>
  <si>
    <t xml:space="preserve">Engrais n°9 : </t>
  </si>
  <si>
    <t xml:space="preserve">Engrais n°10 : </t>
  </si>
  <si>
    <t xml:space="preserve">Quantité d'effluents importés </t>
  </si>
  <si>
    <t>E1.3 Azote exporté par les effluents d'élevage</t>
  </si>
  <si>
    <t>E1.3 : Azote exporté par les effluents d’élevage</t>
  </si>
  <si>
    <t xml:space="preserve">Quantité d'effluents exportés </t>
  </si>
  <si>
    <t>Total E1.3 en kg :</t>
  </si>
  <si>
    <t>rq : coef différent de celui des entrées</t>
  </si>
  <si>
    <t>E2 : Apport d’azote par les autres engrais organiques ou organo-minéraux importés</t>
  </si>
  <si>
    <t xml:space="preserve">Autres engrais </t>
  </si>
  <si>
    <t xml:space="preserve">Teneur en azote </t>
  </si>
  <si>
    <t>Types d'engrais organo-minéraux</t>
  </si>
  <si>
    <t xml:space="preserve">Quantité d'engrais organique importé </t>
  </si>
  <si>
    <t xml:space="preserve">Quantité d'engrais organo-minéral importé </t>
  </si>
  <si>
    <t xml:space="preserve">Quantité d'engrais minéral importé </t>
  </si>
  <si>
    <t>Les engrais minéraux sont normés selon la norme NF U42-001 : 1981 :</t>
  </si>
  <si>
    <t>Les engrais organo-minéraux sont normés selon la norme NF U42-001 : 1981 :</t>
  </si>
  <si>
    <t xml:space="preserve">Si vous disposez des teneurs en azote des engrais organiques (analyses d’azote, bordereaux…) : </t>
  </si>
  <si>
    <t xml:space="preserve">Si vous disposez des teneurs en azote des engrais organiques importés (analyses d’azote, bordereaux…) : </t>
  </si>
  <si>
    <t xml:space="preserve">Teneur en azote 
</t>
  </si>
  <si>
    <t>Type d'effluents d'élevage</t>
  </si>
  <si>
    <t xml:space="preserve">Si vous disposez des teneurs en azote des effluents d'élevage exportés (analyses d’azote) : </t>
  </si>
  <si>
    <r>
      <t>Teneur en azote</t>
    </r>
    <r>
      <rPr>
        <sz val="9"/>
        <color theme="1"/>
        <rFont val="Arial"/>
        <family val="2"/>
      </rPr>
      <t xml:space="preserve"> 
(kg N/t MF ou 
kg N/t MS)</t>
    </r>
  </si>
  <si>
    <t>Attention à veiller à la cohérence des unités entre les quantités importées et les teneurs en azote saisies</t>
  </si>
  <si>
    <t>Version</t>
  </si>
  <si>
    <t>Date</t>
  </si>
  <si>
    <t>Modifications apportées</t>
  </si>
  <si>
    <t>v1.00</t>
  </si>
  <si>
    <t>v1.01</t>
  </si>
  <si>
    <t>SUIVI DES MODIFICATIONS APPORTÉES AU FICHIER DE CALCUL DU BILAN AZOTÉ SELON LA MÉTHODE DE LA BGA</t>
  </si>
  <si>
    <t>Dans l'onglet de synthèse, correction de la formule de calcul en case C52</t>
  </si>
  <si>
    <t>v1.02</t>
  </si>
  <si>
    <t>Jeunes vergers</t>
  </si>
  <si>
    <t>Vergers en production</t>
  </si>
  <si>
    <t>Vergers de 1ère année</t>
  </si>
  <si>
    <t>Vergers de 2e année</t>
  </si>
  <si>
    <t>Pommier</t>
  </si>
  <si>
    <t>Pommier à cidre</t>
  </si>
  <si>
    <t>Actinidia (kiwi)</t>
  </si>
  <si>
    <t>Abricotier</t>
  </si>
  <si>
    <t>Cerisier</t>
  </si>
  <si>
    <t>Pêcher</t>
  </si>
  <si>
    <t>Prune d'Ente</t>
  </si>
  <si>
    <t>Olivier</t>
  </si>
  <si>
    <t>Amandier</t>
  </si>
  <si>
    <t>Châtaignier</t>
  </si>
  <si>
    <t>Noisetier</t>
  </si>
  <si>
    <t>Noyer</t>
  </si>
  <si>
    <r>
      <rPr>
        <b/>
        <sz val="9"/>
        <rFont val="Arial"/>
        <family val="2"/>
      </rPr>
      <t>Ordre de grandeur du potentiel de rendement</t>
    </r>
    <r>
      <rPr>
        <sz val="9"/>
        <rFont val="Arial"/>
        <family val="2"/>
      </rPr>
      <t xml:space="preserve">
(t/ha)</t>
    </r>
  </si>
  <si>
    <t>30 à 100</t>
  </si>
  <si>
    <t>20 à 50</t>
  </si>
  <si>
    <t>20 à 80</t>
  </si>
  <si>
    <t>15 à 50</t>
  </si>
  <si>
    <t>8 à 25</t>
  </si>
  <si>
    <t>5 à 40</t>
  </si>
  <si>
    <t>5 à 25</t>
  </si>
  <si>
    <t>10 à 70</t>
  </si>
  <si>
    <t>10 à 40</t>
  </si>
  <si>
    <t>10 à 35</t>
  </si>
  <si>
    <t>3 à 4</t>
  </si>
  <si>
    <t>1 à 5</t>
  </si>
  <si>
    <t>2 à 8</t>
  </si>
  <si>
    <t>à partir de la 3e feuille</t>
  </si>
  <si>
    <t>à partir de la 5e feuille</t>
  </si>
  <si>
    <t>à partir de la 4e feuille</t>
  </si>
  <si>
    <t>à partir de la 7e feuille</t>
  </si>
  <si>
    <t>à partir de la 6e feuille</t>
  </si>
  <si>
    <t>Stade</t>
  </si>
  <si>
    <t>Poirier</t>
  </si>
  <si>
    <t>Prunier</t>
  </si>
  <si>
    <t>Vergers de 3e année - Entrée en production*</t>
  </si>
  <si>
    <t xml:space="preserve">* Pour de jeunes vergers présentant un potentiel de rendement proche d’un verger adulte, se reporter aux données des vergers en production. Pour certaines espèces fruitières (amandiers, cerisiers…) ayant une entrée en production plus tardive, les besoins en 4e année sont identiques à ceux de la 3e année. </t>
  </si>
  <si>
    <r>
      <t xml:space="preserve">Teneur en azote 
</t>
    </r>
    <r>
      <rPr>
        <sz val="9"/>
        <color theme="1"/>
        <rFont val="Arial"/>
        <family val="2"/>
      </rPr>
      <t>(kg N/t fruit)</t>
    </r>
  </si>
  <si>
    <t>Cassis</t>
  </si>
  <si>
    <t>Groseille / Myrtille</t>
  </si>
  <si>
    <t>4 à 15</t>
  </si>
  <si>
    <t>5 à 15</t>
  </si>
  <si>
    <t>5 à 20</t>
  </si>
  <si>
    <t>v1.03</t>
  </si>
  <si>
    <r>
      <rPr>
        <b/>
        <sz val="9"/>
        <rFont val="Arial"/>
        <family val="2"/>
      </rPr>
      <t>Durée de présence des animaux sur l'expoitation :</t>
    </r>
    <r>
      <rPr>
        <sz val="9"/>
        <rFont val="Arial"/>
        <family val="2"/>
      </rPr>
      <t xml:space="preserve"> prendre en compte la durée de présence en bâtiments et au pâturage. Le temps passé dans leslandes, parcours, alpages ou estives collectifs ne doit pas être pris en compte. 
À remplir y compris si les animaux sont présents toute l'année (indiquer "12"). </t>
    </r>
  </si>
  <si>
    <r>
      <t xml:space="preserve">Effectifs
</t>
    </r>
    <r>
      <rPr>
        <sz val="9"/>
        <rFont val="Arial"/>
        <family val="2"/>
      </rPr>
      <t>(nb d'animaux)</t>
    </r>
  </si>
  <si>
    <r>
      <t>Teneur en azote</t>
    </r>
    <r>
      <rPr>
        <sz val="9"/>
        <color theme="1"/>
        <rFont val="Arial"/>
        <family val="2"/>
      </rPr>
      <t xml:space="preserve"> 
(kg N/t MS)</t>
    </r>
  </si>
  <si>
    <r>
      <t xml:space="preserve">Teneur en azote 
</t>
    </r>
    <r>
      <rPr>
        <sz val="9"/>
        <rFont val="Arial"/>
        <family val="2"/>
      </rPr>
      <t>(kg N/m</t>
    </r>
    <r>
      <rPr>
        <vertAlign val="superscript"/>
        <sz val="9"/>
        <rFont val="Arial"/>
        <family val="2"/>
      </rPr>
      <t>3</t>
    </r>
    <r>
      <rPr>
        <sz val="9"/>
        <rFont val="Arial"/>
        <family val="2"/>
      </rPr>
      <t xml:space="preserve"> ou kg N/t)</t>
    </r>
  </si>
  <si>
    <r>
      <t xml:space="preserve">Quantité d'effluents importés 
</t>
    </r>
    <r>
      <rPr>
        <sz val="9"/>
        <rFont val="Arial"/>
        <family val="2"/>
      </rPr>
      <t>(m</t>
    </r>
    <r>
      <rPr>
        <vertAlign val="superscript"/>
        <sz val="9"/>
        <rFont val="Arial"/>
        <family val="2"/>
      </rPr>
      <t>3</t>
    </r>
    <r>
      <rPr>
        <sz val="9"/>
        <rFont val="Arial"/>
        <family val="2"/>
      </rPr>
      <t xml:space="preserve"> ou t)</t>
    </r>
  </si>
  <si>
    <r>
      <t xml:space="preserve">Quantité d'effluents exportés 
</t>
    </r>
    <r>
      <rPr>
        <sz val="9"/>
        <rFont val="Arial"/>
        <family val="2"/>
      </rPr>
      <t>(m</t>
    </r>
    <r>
      <rPr>
        <vertAlign val="superscript"/>
        <sz val="9"/>
        <rFont val="Arial"/>
        <family val="2"/>
      </rPr>
      <t>3</t>
    </r>
    <r>
      <rPr>
        <sz val="9"/>
        <rFont val="Arial"/>
        <family val="2"/>
      </rPr>
      <t xml:space="preserve"> ou t)</t>
    </r>
  </si>
  <si>
    <r>
      <t xml:space="preserve">Quantité azote importé 
</t>
    </r>
    <r>
      <rPr>
        <sz val="9"/>
        <rFont val="Arial"/>
        <family val="2"/>
      </rPr>
      <t>(</t>
    </r>
    <r>
      <rPr>
        <sz val="9"/>
        <color rgb="FFFF0000"/>
        <rFont val="Arial"/>
        <family val="2"/>
      </rPr>
      <t>en kg</t>
    </r>
    <r>
      <rPr>
        <sz val="9"/>
        <rFont val="Arial"/>
        <family val="2"/>
      </rPr>
      <t>)</t>
    </r>
  </si>
  <si>
    <r>
      <t xml:space="preserve">Quantité d'engrais organique importé 
</t>
    </r>
    <r>
      <rPr>
        <sz val="9"/>
        <rFont val="Arial"/>
        <family val="2"/>
      </rPr>
      <t>(m</t>
    </r>
    <r>
      <rPr>
        <vertAlign val="superscript"/>
        <sz val="9"/>
        <rFont val="Arial"/>
        <family val="2"/>
      </rPr>
      <t>3</t>
    </r>
    <r>
      <rPr>
        <sz val="9"/>
        <rFont val="Arial"/>
        <family val="2"/>
      </rPr>
      <t xml:space="preserve"> ou t)</t>
    </r>
  </si>
  <si>
    <r>
      <t xml:space="preserve">Quantité exportée
</t>
    </r>
    <r>
      <rPr>
        <sz val="9"/>
        <rFont val="Arial"/>
        <family val="2"/>
      </rPr>
      <t>(tonne)</t>
    </r>
  </si>
  <si>
    <r>
      <t xml:space="preserve">Quantité azote exporté 
</t>
    </r>
    <r>
      <rPr>
        <sz val="9"/>
        <rFont val="Arial"/>
        <family val="2"/>
      </rPr>
      <t>(</t>
    </r>
    <r>
      <rPr>
        <sz val="9"/>
        <color rgb="FFFF0000"/>
        <rFont val="Arial"/>
        <family val="2"/>
      </rPr>
      <t>en kg</t>
    </r>
    <r>
      <rPr>
        <sz val="9"/>
        <rFont val="Arial"/>
        <family val="2"/>
      </rPr>
      <t>)</t>
    </r>
  </si>
  <si>
    <r>
      <t xml:space="preserve">Quantité de fruits exportés
</t>
    </r>
    <r>
      <rPr>
        <sz val="9"/>
        <rFont val="Arial"/>
        <family val="2"/>
      </rPr>
      <t>(tonne)</t>
    </r>
  </si>
  <si>
    <r>
      <t xml:space="preserve">Surface plantée
</t>
    </r>
    <r>
      <rPr>
        <sz val="9"/>
        <rFont val="Arial"/>
        <family val="2"/>
      </rPr>
      <t>(ha)</t>
    </r>
  </si>
  <si>
    <r>
      <t xml:space="preserve">Quantité exportée
</t>
    </r>
    <r>
      <rPr>
        <sz val="9"/>
        <rFont val="Arial"/>
        <family val="2"/>
      </rPr>
      <t>(tonne de MS)</t>
    </r>
  </si>
  <si>
    <r>
      <t xml:space="preserve">Quantité N exporté 
</t>
    </r>
    <r>
      <rPr>
        <sz val="9"/>
        <rFont val="Arial"/>
        <family val="2"/>
      </rPr>
      <t>(</t>
    </r>
    <r>
      <rPr>
        <sz val="9"/>
        <color rgb="FFFF0000"/>
        <rFont val="Arial"/>
        <family val="2"/>
      </rPr>
      <t>en kg</t>
    </r>
    <r>
      <rPr>
        <sz val="9"/>
        <rFont val="Arial"/>
        <family val="2"/>
      </rPr>
      <t>)</t>
    </r>
  </si>
  <si>
    <t>Onglets E1 (E1.2 et E1.3), E2 et E3 : possibilité de saisir dans le fichier les unités des quantités apportées</t>
  </si>
  <si>
    <t>Onglet S2, partie "Vigne", lignes 223 et 225 : correction du calcul de la quantité d'azote exporté</t>
  </si>
  <si>
    <t>Onglet S2, partie S2.3, 1 / : précision des unités</t>
  </si>
  <si>
    <r>
      <rPr>
        <b/>
        <sz val="9"/>
        <rFont val="Arial"/>
        <family val="2"/>
      </rPr>
      <t>Durée de présence</t>
    </r>
    <r>
      <rPr>
        <sz val="9"/>
        <rFont val="Arial"/>
        <family val="2"/>
      </rPr>
      <t xml:space="preserve">
(</t>
    </r>
    <r>
      <rPr>
        <sz val="9"/>
        <color rgb="FFFF0000"/>
        <rFont val="Arial"/>
        <family val="2"/>
      </rPr>
      <t>mois</t>
    </r>
    <r>
      <rPr>
        <sz val="9"/>
        <rFont val="Arial"/>
        <family val="2"/>
      </rPr>
      <t>)</t>
    </r>
  </si>
  <si>
    <t>tonne de MF</t>
  </si>
  <si>
    <t>tonne de MS</t>
  </si>
  <si>
    <t xml:space="preserve">Quantité exportée
</t>
  </si>
  <si>
    <t>Besoins du troupeau en tonne de MS :</t>
  </si>
  <si>
    <t xml:space="preserve">Estimation sur la base d’une évaluation physique des stocks (en tonne de MS) : </t>
  </si>
  <si>
    <r>
      <t xml:space="preserve">Quantité récoltée
</t>
    </r>
    <r>
      <rPr>
        <sz val="9"/>
        <rFont val="Arial"/>
        <family val="2"/>
      </rPr>
      <t>(tonne de MS)</t>
    </r>
  </si>
  <si>
    <r>
      <t xml:space="preserve">Quantité achetée
</t>
    </r>
    <r>
      <rPr>
        <sz val="9"/>
        <color theme="1"/>
        <rFont val="Arial"/>
        <family val="2"/>
      </rPr>
      <t>(tonne de MS)</t>
    </r>
  </si>
  <si>
    <r>
      <t xml:space="preserve">Quantité vendue
</t>
    </r>
    <r>
      <rPr>
        <sz val="9"/>
        <color theme="1"/>
        <rFont val="Arial"/>
        <family val="2"/>
      </rPr>
      <t>(tonne de MS)</t>
    </r>
  </si>
  <si>
    <r>
      <t xml:space="preserve">Solde
</t>
    </r>
    <r>
      <rPr>
        <sz val="9"/>
        <rFont val="Arial"/>
        <family val="2"/>
      </rPr>
      <t>(tonne de MS)</t>
    </r>
  </si>
  <si>
    <t xml:space="preserve">Total en tonne de MS : </t>
  </si>
  <si>
    <t xml:space="preserve">Total quantité herbe valorisée au pâturage en tonne de MS : </t>
  </si>
  <si>
    <r>
      <t xml:space="preserve">Quantité herbe valorisée au pâturage
</t>
    </r>
    <r>
      <rPr>
        <sz val="9"/>
        <rFont val="Arial"/>
        <family val="2"/>
      </rPr>
      <t>(tonne de MS)</t>
    </r>
  </si>
  <si>
    <r>
      <t xml:space="preserve">Teneur en matière sèche (MS) de l'organe considéré
</t>
    </r>
    <r>
      <rPr>
        <sz val="9"/>
        <color theme="1"/>
        <rFont val="Arial"/>
        <family val="2"/>
      </rPr>
      <t>(%)</t>
    </r>
  </si>
  <si>
    <t>Besoins du troupeau pour l'année = 5 000 kg x Nombre UGB</t>
  </si>
  <si>
    <t>Onglet S2, partie S2.1, "Fruits" : correction des références pour les arbres fruitiers et les petits fruits rouges</t>
  </si>
  <si>
    <r>
      <t xml:space="preserve">Teneur en matière sèche de référence de l'organe considéré
</t>
    </r>
    <r>
      <rPr>
        <sz val="9"/>
        <color theme="1"/>
        <rFont val="Arial"/>
        <family val="2"/>
      </rPr>
      <t>(%)</t>
    </r>
  </si>
  <si>
    <r>
      <t xml:space="preserve">Teneur en MS de l'organe considéré
</t>
    </r>
    <r>
      <rPr>
        <sz val="9"/>
        <color theme="1"/>
        <rFont val="Arial"/>
        <family val="2"/>
      </rPr>
      <t>(%)</t>
    </r>
  </si>
  <si>
    <r>
      <t>Quantité azote</t>
    </r>
    <r>
      <rPr>
        <sz val="9"/>
        <color theme="1"/>
        <rFont val="Arial"/>
        <family val="2"/>
      </rPr>
      <t xml:space="preserve"> </t>
    </r>
    <r>
      <rPr>
        <b/>
        <sz val="9"/>
        <color theme="1"/>
        <rFont val="Arial"/>
        <family val="2"/>
      </rPr>
      <t>de l'organe pour la teneur en MS de réf.</t>
    </r>
    <r>
      <rPr>
        <sz val="9"/>
        <color theme="1"/>
        <rFont val="Arial"/>
        <family val="2"/>
      </rPr>
      <t xml:space="preserve">
(kg N/t)</t>
    </r>
  </si>
  <si>
    <r>
      <t xml:space="preserve">Onglet E1, partie E1.1 : intégration dans le calcul des quantités d'azote produit </t>
    </r>
    <r>
      <rPr>
        <i/>
        <sz val="10"/>
        <color theme="1"/>
        <rFont val="Arial"/>
        <family val="2"/>
      </rPr>
      <t>via</t>
    </r>
    <r>
      <rPr>
        <sz val="10"/>
        <color theme="1"/>
        <rFont val="Arial"/>
        <family val="2"/>
      </rPr>
      <t xml:space="preserve"> les effluents d'élevage de la durée de présence des animaux sur l'exploitation (donnée à saisir)</t>
    </r>
  </si>
  <si>
    <r>
      <t xml:space="preserve">Le calcul de la quantité d'azote exporté tient compte de la </t>
    </r>
    <r>
      <rPr>
        <b/>
        <sz val="9"/>
        <rFont val="Arial"/>
        <family val="2"/>
      </rPr>
      <t>teneur en MS réelle</t>
    </r>
    <r>
      <rPr>
        <sz val="9"/>
        <rFont val="Arial"/>
        <family val="2"/>
      </rPr>
      <t xml:space="preserve"> de l'organe exporté. Si celle-ci n'est pas connue, reporter par défaut la teneur en matière sèche de référence de la colonne E dans la colonne F. </t>
    </r>
  </si>
  <si>
    <r>
      <t xml:space="preserve">Pour certains légumes, le calcul de la quantité d'azote exporté tient compte de la </t>
    </r>
    <r>
      <rPr>
        <b/>
        <sz val="9"/>
        <rFont val="Arial"/>
        <family val="2"/>
      </rPr>
      <t>teneur en MS réelle</t>
    </r>
    <r>
      <rPr>
        <sz val="9"/>
        <rFont val="Arial"/>
        <family val="2"/>
      </rPr>
      <t xml:space="preserve"> de l'organe exporté. Si celle-ci n'est pas connue, reporter par défaut la teneur en matière sèche de référence de la colonne E dans la colonne F. </t>
    </r>
  </si>
  <si>
    <r>
      <t xml:space="preserve">Rendement standard
</t>
    </r>
    <r>
      <rPr>
        <sz val="9"/>
        <rFont val="Arial"/>
        <family val="2"/>
      </rPr>
      <t>(t/ha)</t>
    </r>
  </si>
  <si>
    <t>Correction du calcul de la quantité d'azote exporté en intégrant la teneur en MS réelle des organes considérées : 
- Onglet S2, partie S2.1, "Céréales, oléagineux, protéagineux, cultures industrielles" et quelques légumes
- Onglet S2, partie S2.2, betterave fourragère et choux fourrager</t>
  </si>
  <si>
    <r>
      <t xml:space="preserve">Rendement moyen
</t>
    </r>
    <r>
      <rPr>
        <sz val="9"/>
        <rFont val="Arial"/>
        <family val="2"/>
      </rPr>
      <t>(t/ha)</t>
    </r>
  </si>
  <si>
    <r>
      <t xml:space="preserve">Quantité azote produit 
</t>
    </r>
    <r>
      <rPr>
        <sz val="9"/>
        <rFont val="Arial"/>
        <family val="2"/>
      </rPr>
      <t>(</t>
    </r>
    <r>
      <rPr>
        <sz val="9"/>
        <color rgb="FFFF0000"/>
        <rFont val="Arial"/>
        <family val="2"/>
      </rPr>
      <t>en kg</t>
    </r>
    <r>
      <rPr>
        <sz val="9"/>
        <rFont val="Arial"/>
        <family val="2"/>
      </rPr>
      <t>)</t>
    </r>
  </si>
  <si>
    <r>
      <t xml:space="preserve">Durée de présence sur l'exploitation </t>
    </r>
    <r>
      <rPr>
        <sz val="9"/>
        <rFont val="Arial"/>
        <family val="2"/>
      </rPr>
      <t>(</t>
    </r>
    <r>
      <rPr>
        <sz val="9"/>
        <color rgb="FFFF0000"/>
        <rFont val="Arial"/>
        <family val="2"/>
      </rPr>
      <t>mois</t>
    </r>
    <r>
      <rPr>
        <sz val="9"/>
        <rFont val="Arial"/>
        <family val="2"/>
      </rPr>
      <t xml:space="preserve">) </t>
    </r>
  </si>
  <si>
    <r>
      <t xml:space="preserve">Teneurs en azote 
</t>
    </r>
    <r>
      <rPr>
        <sz val="9"/>
        <rFont val="Arial"/>
        <family val="2"/>
      </rPr>
      <t>(kg N/t fruit)</t>
    </r>
  </si>
  <si>
    <r>
      <rPr>
        <b/>
        <sz val="9"/>
        <rFont val="Arial"/>
        <family val="2"/>
      </rPr>
      <t>Rendement en fruits</t>
    </r>
    <r>
      <rPr>
        <sz val="9"/>
        <rFont val="Arial"/>
        <family val="2"/>
      </rPr>
      <t xml:space="preserve">
(t/ha)</t>
    </r>
  </si>
  <si>
    <t>v1.04</t>
  </si>
  <si>
    <r>
      <t xml:space="preserve">En </t>
    </r>
    <r>
      <rPr>
        <b/>
        <sz val="9"/>
        <rFont val="Arial"/>
        <family val="2"/>
      </rPr>
      <t>kg d'azote/animal produit</t>
    </r>
    <r>
      <rPr>
        <sz val="9"/>
        <rFont val="Arial"/>
        <family val="2"/>
      </rPr>
      <t xml:space="preserve"> :</t>
    </r>
  </si>
  <si>
    <t>Onglet E1, partie E1.1 : correction des références pour les volailles, en kg</t>
  </si>
  <si>
    <t>Raisin (de table/de cuve)</t>
  </si>
  <si>
    <t>Onglet S2, partie S2.1 : 
- Correction des références de l'ail, la betterave maraichère et la citrouille
- Suppression de la partie "Vignes" : les exportations pour la vigne sont dorénavant dans "Vergers en production"</t>
  </si>
  <si>
    <t>v1.05</t>
  </si>
  <si>
    <t>Onglet S2, partie S2.1 : correction de la référence de la betterave sucrière / culture industrielle</t>
  </si>
  <si>
    <t>Ananas</t>
  </si>
  <si>
    <t>v1.06</t>
  </si>
  <si>
    <t>Onglet S2, partie S2.1 : ajout de la référence d'exportation d'azote pour l'ananas
Onglet S2, partie S2.3 : retrait de la protection de la cellule H316
Onglet S2, partie S2.3 : cellule I352 modification du texte de renvoi aux cellules pour renseigner la quantité d'herbe valorisée au pâturage</t>
  </si>
  <si>
    <t>Canne à sucre</t>
  </si>
  <si>
    <t>tige</t>
  </si>
  <si>
    <t>Bananier</t>
  </si>
  <si>
    <t>Citronnier</t>
  </si>
  <si>
    <t>Oranger</t>
  </si>
  <si>
    <t>Pamplemoussier</t>
  </si>
  <si>
    <t>à partir de 4 ans</t>
  </si>
  <si>
    <t>Avocatier</t>
  </si>
  <si>
    <t>Manguier</t>
  </si>
  <si>
    <t>v1.07</t>
  </si>
  <si>
    <t>Version v1.07</t>
  </si>
  <si>
    <t xml:space="preserve">Légumes </t>
  </si>
  <si>
    <t>Tomate sous-abri</t>
  </si>
  <si>
    <t>Fraise saison ex ELSANTA</t>
  </si>
  <si>
    <t>Fraise précoce ex GARIGUETTE</t>
  </si>
  <si>
    <t>Fraise remontante ex SELVA</t>
  </si>
  <si>
    <r>
      <rPr>
        <b/>
        <sz val="9"/>
        <rFont val="Calibri"/>
        <family val="2"/>
      </rPr>
      <t xml:space="preserve">→ </t>
    </r>
    <r>
      <rPr>
        <b/>
        <sz val="9"/>
        <rFont val="Arial"/>
        <family val="2"/>
      </rPr>
      <t>La quantité obtenue en tonne doit être reportée en cases D368 et D369 (selon la ventilation adéquate)</t>
    </r>
  </si>
  <si>
    <t>Source des teneurs en MS et en azote : 
publication du Comifer « Teneurs en N des organes végétaux récoltés » (2013)
et dires d’experts (instituts techniques, instituts de recherche, interprofessions).
Pour les légumes d'industrie : source Unilet
Pour les légumes pour le marché "frais" : sources Chambre d'Agriculture de Bretagne, INRAE, CTIFL
Pour le tabac : source Anitta
Pour les tomates sous-abri : Teneur en azote approximée par la DGPE à partir de la Note Ctifl du 31 juillet 2012 : « Éléments de décision pour une fertilisation raisonnée en azote sur les cultures fruitières et légumières »</t>
  </si>
  <si>
    <t>Source des teneurs en azote : 
SOeS, 2013 ; ANSES, 2013
Lacoeuilhe, 1974. Les résidus de culture de l'ananas. fruits, vol 29, n°7-8.
Pour les fraises : Teneur en azote approximée par la DGPE à partir de la Note Ctifl du 31 juillet 2012 : « Éléments de décision pour une fertilisation raisonnée en azote sur les cultures fruitières et légumières »</t>
  </si>
  <si>
    <r>
      <t xml:space="preserve">Teneur en azote 
</t>
    </r>
    <r>
      <rPr>
        <sz val="9"/>
        <color theme="1"/>
        <rFont val="Arial"/>
        <family val="2"/>
      </rPr>
      <t>(kg N/ha)</t>
    </r>
  </si>
  <si>
    <t>Source des teneurs en azote : 
Note Ctifl du 31 juillet 2012 : "Eléments de décision pour une fertilisation raisonnée en azote sur les cultures fruitières et légumières"</t>
  </si>
  <si>
    <r>
      <t xml:space="preserve">Teneurs en azote des parties pérennes
</t>
    </r>
    <r>
      <rPr>
        <sz val="9"/>
        <color theme="1"/>
        <rFont val="Arial"/>
        <family val="2"/>
      </rPr>
      <t>(kg N/ha)</t>
    </r>
  </si>
  <si>
    <r>
      <t xml:space="preserve">Teneurs en azote des fruits
</t>
    </r>
    <r>
      <rPr>
        <sz val="9"/>
        <rFont val="Arial"/>
        <family val="2"/>
      </rPr>
      <t>(kg N/t fruit)</t>
    </r>
  </si>
  <si>
    <t>Source des teneurs en azote : 
Note Ctifl du 31 juillet 2012 : "Eléments de décision pour une fertilisation raisonnée en azote sur les cultures fruitières et légumières" et dires d’experts Cirad et COMIFER.</t>
  </si>
  <si>
    <r>
      <rPr>
        <b/>
        <sz val="9"/>
        <rFont val="Arial"/>
        <family val="2"/>
      </rPr>
      <t>Quantité azote exporté</t>
    </r>
    <r>
      <rPr>
        <sz val="9"/>
        <rFont val="Arial"/>
        <family val="2"/>
      </rPr>
      <t xml:space="preserve">
(</t>
    </r>
    <r>
      <rPr>
        <sz val="9"/>
        <color rgb="FFFF0000"/>
        <rFont val="Arial"/>
        <family val="2"/>
      </rPr>
      <t>en kg</t>
    </r>
    <r>
      <rPr>
        <sz val="9"/>
        <rFont val="Arial"/>
        <family val="2"/>
      </rPr>
      <t>)</t>
    </r>
  </si>
  <si>
    <t xml:space="preserve">Onglet S2, partie S2.1 :
- Correction du nommage des cellules d'en-tête pour les fruits et vergers
- Ajout de références pour les cultures de canne à sucre, tomate sous-abri, fraises, banane, citron, orange, pamplemousse, avocat et mangue
- Correction du calcul Total S2.1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</si>
</sst>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4" x14ac:knownFonts="1">
    <font>
      <sz val="11"/>
      <color theme="1"/>
      <name val="Calibri"/>
      <family val="2"/>
      <scheme val="minor"/>
    </font>
    <font>
      <b/>
      <sz val="10"/>
      <name val="Arial"/>
      <family val="2"/>
    </font>
    <font>
      <sz val="10"/>
      <name val="Arial"/>
      <family val="2"/>
    </font>
    <font>
      <sz val="9"/>
      <name val="Arial"/>
      <family val="2"/>
    </font>
    <font>
      <b/>
      <sz val="12"/>
      <name val="Arial"/>
      <family val="2"/>
    </font>
    <font>
      <b/>
      <i/>
      <sz val="10"/>
      <name val="Arial"/>
      <family val="2"/>
    </font>
    <font>
      <b/>
      <sz val="12"/>
      <color theme="0"/>
      <name val="Arial"/>
      <family val="2"/>
    </font>
    <font>
      <sz val="12"/>
      <color theme="0"/>
      <name val="Arial"/>
      <family val="2"/>
    </font>
    <font>
      <b/>
      <sz val="14"/>
      <name val="Arial"/>
      <family val="2"/>
    </font>
    <font>
      <sz val="9"/>
      <color theme="1"/>
      <name val="Arial"/>
      <family val="2"/>
    </font>
    <font>
      <b/>
      <sz val="9"/>
      <name val="Arial"/>
      <family val="2"/>
    </font>
    <font>
      <u/>
      <sz val="11"/>
      <color theme="10"/>
      <name val="Calibri"/>
      <family val="2"/>
      <scheme val="minor"/>
    </font>
    <font>
      <b/>
      <sz val="10"/>
      <color rgb="FFFF0000"/>
      <name val="Arial"/>
      <family val="2"/>
    </font>
    <font>
      <i/>
      <sz val="10"/>
      <name val="Arial"/>
      <family val="2"/>
    </font>
    <font>
      <u/>
      <sz val="10"/>
      <color theme="10"/>
      <name val="Arial"/>
      <family val="2"/>
    </font>
    <font>
      <b/>
      <u/>
      <sz val="10"/>
      <color rgb="FFFF0000"/>
      <name val="Arial"/>
      <family val="2"/>
    </font>
    <font>
      <sz val="9"/>
      <color indexed="81"/>
      <name val="Tahoma"/>
      <family val="2"/>
    </font>
    <font>
      <b/>
      <sz val="10"/>
      <color theme="0"/>
      <name val="Arial"/>
      <family val="2"/>
    </font>
    <font>
      <b/>
      <i/>
      <sz val="10"/>
      <color theme="0"/>
      <name val="Arial"/>
      <family val="2"/>
    </font>
    <font>
      <b/>
      <sz val="9"/>
      <color theme="1"/>
      <name val="Arial"/>
      <family val="2"/>
    </font>
    <font>
      <i/>
      <sz val="9"/>
      <color theme="4" tint="-0.499984740745262"/>
      <name val="Arial"/>
      <family val="2"/>
    </font>
    <font>
      <u/>
      <sz val="9"/>
      <color theme="10"/>
      <name val="Arial"/>
      <family val="2"/>
    </font>
    <font>
      <i/>
      <sz val="9"/>
      <name val="Arial"/>
      <family val="2"/>
    </font>
    <font>
      <sz val="9"/>
      <color rgb="FFFF0000"/>
      <name val="Arial"/>
      <family val="2"/>
    </font>
    <font>
      <u/>
      <sz val="9"/>
      <name val="Arial"/>
      <family val="2"/>
    </font>
    <font>
      <b/>
      <sz val="9"/>
      <name val="Calibri"/>
      <family val="2"/>
    </font>
    <font>
      <sz val="10"/>
      <color rgb="FFFF0000"/>
      <name val="Arial"/>
      <family val="2"/>
    </font>
    <font>
      <i/>
      <sz val="9"/>
      <color rgb="FFFF0000"/>
      <name val="Arial"/>
      <family val="2"/>
    </font>
    <font>
      <b/>
      <sz val="12"/>
      <color theme="1"/>
      <name val="Arial"/>
      <family val="2"/>
    </font>
    <font>
      <b/>
      <sz val="10"/>
      <color theme="1"/>
      <name val="Arial"/>
      <family val="2"/>
    </font>
    <font>
      <sz val="10"/>
      <color theme="1"/>
      <name val="Arial"/>
      <family val="2"/>
    </font>
    <font>
      <b/>
      <sz val="9"/>
      <color rgb="FFFF0000"/>
      <name val="Arial"/>
      <family val="2"/>
    </font>
    <font>
      <vertAlign val="superscript"/>
      <sz val="9"/>
      <name val="Arial"/>
      <family val="2"/>
    </font>
    <font>
      <i/>
      <sz val="10"/>
      <color theme="1"/>
      <name val="Arial"/>
      <family val="2"/>
    </font>
  </fonts>
  <fills count="10">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3" tint="-0.249977111117893"/>
        <bgColor indexed="64"/>
      </patternFill>
    </fill>
    <fill>
      <patternFill patternType="solid">
        <fgColor theme="4" tint="0.79998168889431442"/>
        <bgColor indexed="64"/>
      </patternFill>
    </fill>
  </fills>
  <borders count="11">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theme="0"/>
      </right>
      <top/>
      <bottom/>
      <diagonal/>
    </border>
    <border>
      <left style="thin">
        <color theme="0"/>
      </left>
      <right style="thin">
        <color theme="0"/>
      </right>
      <top/>
      <bottom/>
      <diagonal/>
    </border>
  </borders>
  <cellStyleXfs count="2">
    <xf numFmtId="0" fontId="0" fillId="0" borderId="0"/>
    <xf numFmtId="0" fontId="11" fillId="0" borderId="0" applyNumberFormat="0" applyFill="0" applyBorder="0" applyAlignment="0" applyProtection="0"/>
  </cellStyleXfs>
  <cellXfs count="162">
    <xf numFmtId="0" fontId="0" fillId="0" borderId="0" xfId="0"/>
    <xf numFmtId="0" fontId="1" fillId="6" borderId="0" xfId="0" applyFont="1" applyFill="1" applyAlignment="1" applyProtection="1">
      <alignment horizontal="center" vertical="center"/>
      <protection locked="0"/>
    </xf>
    <xf numFmtId="0" fontId="0" fillId="8" borderId="0" xfId="0" applyFill="1"/>
    <xf numFmtId="0" fontId="17" fillId="8" borderId="0" xfId="0" applyFont="1" applyFill="1" applyAlignment="1">
      <alignment horizontal="right"/>
    </xf>
    <xf numFmtId="0" fontId="2" fillId="2" borderId="0" xfId="0" applyFont="1" applyFill="1"/>
    <xf numFmtId="14" fontId="18" fillId="8" borderId="0" xfId="0" applyNumberFormat="1" applyFont="1" applyFill="1" applyAlignment="1">
      <alignment horizontal="right"/>
    </xf>
    <xf numFmtId="0" fontId="8" fillId="2" borderId="0" xfId="0" applyFont="1" applyFill="1"/>
    <xf numFmtId="0" fontId="5" fillId="2" borderId="0" xfId="0" applyFont="1" applyFill="1"/>
    <xf numFmtId="0" fontId="4" fillId="2" borderId="4" xfId="0" applyFont="1" applyFill="1" applyBorder="1"/>
    <xf numFmtId="0" fontId="2" fillId="2" borderId="4" xfId="0" applyFont="1" applyFill="1" applyBorder="1"/>
    <xf numFmtId="0" fontId="5" fillId="2" borderId="0" xfId="0" applyFont="1" applyFill="1" applyAlignment="1">
      <alignment horizontal="left"/>
    </xf>
    <xf numFmtId="0" fontId="2" fillId="2" borderId="0" xfId="0" quotePrefix="1" applyFont="1" applyFill="1"/>
    <xf numFmtId="0" fontId="14" fillId="2" borderId="0" xfId="1" applyFont="1" applyFill="1" applyProtection="1"/>
    <xf numFmtId="0" fontId="2" fillId="2" borderId="0" xfId="0" quotePrefix="1" applyFont="1" applyFill="1" applyAlignment="1">
      <alignment horizontal="left"/>
    </xf>
    <xf numFmtId="0" fontId="2" fillId="2" borderId="0" xfId="0" quotePrefix="1" applyFont="1" applyFill="1" applyAlignment="1">
      <alignment horizontal="left" vertical="center"/>
    </xf>
    <xf numFmtId="0" fontId="1" fillId="2" borderId="0" xfId="0" applyFont="1" applyFill="1" applyAlignment="1">
      <alignment horizontal="center" vertical="center"/>
    </xf>
    <xf numFmtId="0" fontId="2" fillId="2" borderId="0" xfId="0" applyFont="1" applyFill="1" applyAlignment="1">
      <alignment vertical="center"/>
    </xf>
    <xf numFmtId="0" fontId="2" fillId="2" borderId="0" xfId="0" applyFont="1" applyFill="1" applyAlignment="1">
      <alignment horizontal="center" vertical="center"/>
    </xf>
    <xf numFmtId="0" fontId="1" fillId="2" borderId="0" xfId="0" quotePrefix="1" applyFont="1" applyFill="1" applyAlignment="1">
      <alignment horizontal="left"/>
    </xf>
    <xf numFmtId="0" fontId="1" fillId="2" borderId="0" xfId="0" applyFont="1" applyFill="1"/>
    <xf numFmtId="0" fontId="5" fillId="2" borderId="0" xfId="0" applyFont="1" applyFill="1" applyAlignment="1">
      <alignment horizontal="left" vertical="center"/>
    </xf>
    <xf numFmtId="0" fontId="2" fillId="2" borderId="0" xfId="0" applyFont="1" applyFill="1" applyAlignment="1">
      <alignment horizontal="left" vertical="center"/>
    </xf>
    <xf numFmtId="164" fontId="1" fillId="2" borderId="0" xfId="0" applyNumberFormat="1" applyFont="1" applyFill="1" applyAlignment="1">
      <alignment horizontal="center" vertical="center"/>
    </xf>
    <xf numFmtId="0" fontId="2" fillId="2" borderId="0" xfId="0" quotePrefix="1" applyFont="1" applyFill="1" applyAlignment="1">
      <alignment vertical="center"/>
    </xf>
    <xf numFmtId="164" fontId="2" fillId="2" borderId="0" xfId="0" applyNumberFormat="1" applyFont="1" applyFill="1" applyAlignment="1">
      <alignment horizontal="center" vertical="center"/>
    </xf>
    <xf numFmtId="0" fontId="14" fillId="2" borderId="0" xfId="1" applyFont="1" applyFill="1" applyAlignment="1" applyProtection="1">
      <alignment vertical="center"/>
    </xf>
    <xf numFmtId="0" fontId="1" fillId="2" borderId="2" xfId="0" quotePrefix="1" applyFont="1" applyFill="1" applyBorder="1" applyAlignment="1">
      <alignment horizontal="left" vertical="center"/>
    </xf>
    <xf numFmtId="164" fontId="1" fillId="2" borderId="3" xfId="0" applyNumberFormat="1" applyFont="1" applyFill="1" applyBorder="1" applyAlignment="1">
      <alignment horizontal="right" vertical="center"/>
    </xf>
    <xf numFmtId="164" fontId="1" fillId="2" borderId="1" xfId="0" applyNumberFormat="1" applyFont="1" applyFill="1" applyBorder="1" applyAlignment="1">
      <alignment horizontal="center" vertical="center"/>
    </xf>
    <xf numFmtId="0" fontId="12" fillId="2" borderId="0" xfId="0" applyFont="1" applyFill="1"/>
    <xf numFmtId="0" fontId="13" fillId="2" borderId="0" xfId="0" applyFont="1" applyFill="1" applyAlignment="1">
      <alignment horizontal="right"/>
    </xf>
    <xf numFmtId="0" fontId="13" fillId="2" borderId="0" xfId="0" applyFont="1" applyFill="1" applyAlignment="1">
      <alignment horizontal="left"/>
    </xf>
    <xf numFmtId="0" fontId="6" fillId="3" borderId="0" xfId="0" applyFont="1" applyFill="1"/>
    <xf numFmtId="0" fontId="7" fillId="3" borderId="0" xfId="0" applyFont="1" applyFill="1"/>
    <xf numFmtId="0" fontId="14" fillId="2" borderId="0" xfId="1" applyFont="1" applyFill="1" applyAlignment="1" applyProtection="1">
      <alignment horizontal="right"/>
    </xf>
    <xf numFmtId="0" fontId="1" fillId="4" borderId="0" xfId="0" applyFont="1" applyFill="1"/>
    <xf numFmtId="0" fontId="2" fillId="4" borderId="0" xfId="0" applyFont="1" applyFill="1"/>
    <xf numFmtId="0" fontId="19" fillId="2" borderId="0" xfId="0" applyFont="1" applyFill="1" applyAlignment="1">
      <alignment horizontal="left" vertical="top" wrapText="1"/>
    </xf>
    <xf numFmtId="0" fontId="10" fillId="2" borderId="0" xfId="0" applyFont="1" applyFill="1" applyAlignment="1">
      <alignment horizontal="center" vertical="top"/>
    </xf>
    <xf numFmtId="0" fontId="19" fillId="2" borderId="0" xfId="0" applyFont="1" applyFill="1" applyAlignment="1">
      <alignment horizontal="center" vertical="top" wrapText="1"/>
    </xf>
    <xf numFmtId="0" fontId="10" fillId="2" borderId="0" xfId="0" applyFont="1" applyFill="1" applyAlignment="1">
      <alignment horizontal="center" vertical="top" wrapText="1"/>
    </xf>
    <xf numFmtId="0" fontId="3" fillId="2" borderId="0" xfId="0" applyFont="1" applyFill="1"/>
    <xf numFmtId="0" fontId="9" fillId="2" borderId="0" xfId="0" applyFont="1" applyFill="1" applyAlignment="1">
      <alignment vertical="center" wrapText="1"/>
    </xf>
    <xf numFmtId="165" fontId="3" fillId="7" borderId="0" xfId="0" applyNumberFormat="1" applyFont="1" applyFill="1" applyAlignment="1">
      <alignment horizontal="center" vertical="center"/>
    </xf>
    <xf numFmtId="0" fontId="9" fillId="2" borderId="0" xfId="0" applyFont="1" applyFill="1" applyAlignment="1">
      <alignment vertical="center"/>
    </xf>
    <xf numFmtId="0" fontId="3" fillId="2" borderId="0" xfId="0" applyFont="1" applyFill="1" applyAlignment="1">
      <alignment horizontal="center" vertical="center"/>
    </xf>
    <xf numFmtId="165" fontId="3" fillId="2" borderId="0" xfId="0" applyNumberFormat="1" applyFont="1" applyFill="1"/>
    <xf numFmtId="0" fontId="3" fillId="2" borderId="0" xfId="0" applyFont="1" applyFill="1" applyAlignment="1">
      <alignment horizontal="left" indent="1"/>
    </xf>
    <xf numFmtId="0" fontId="3" fillId="2" borderId="0" xfId="0" applyFont="1" applyFill="1" applyAlignment="1">
      <alignment vertical="center" wrapText="1"/>
    </xf>
    <xf numFmtId="0" fontId="3" fillId="2" borderId="0" xfId="0" applyFont="1" applyFill="1" applyAlignment="1">
      <alignment horizontal="justify" vertical="center" wrapText="1"/>
    </xf>
    <xf numFmtId="0" fontId="3" fillId="2" borderId="0" xfId="0" applyFont="1" applyFill="1" applyAlignment="1">
      <alignment horizontal="left" vertical="center" wrapText="1" indent="1"/>
    </xf>
    <xf numFmtId="0" fontId="3" fillId="2" borderId="0" xfId="0" applyFont="1" applyFill="1" applyAlignment="1">
      <alignment horizontal="left" vertical="center" wrapText="1" indent="2"/>
    </xf>
    <xf numFmtId="0" fontId="10" fillId="7" borderId="2" xfId="0" applyFont="1" applyFill="1" applyBorder="1"/>
    <xf numFmtId="165" fontId="10" fillId="7" borderId="1" xfId="0" applyNumberFormat="1" applyFont="1" applyFill="1" applyBorder="1" applyAlignment="1">
      <alignment horizontal="center" vertical="center"/>
    </xf>
    <xf numFmtId="0" fontId="3" fillId="4" borderId="0" xfId="0" applyFont="1" applyFill="1"/>
    <xf numFmtId="0" fontId="3" fillId="2" borderId="0" xfId="0" applyFont="1" applyFill="1" applyAlignment="1">
      <alignment vertical="center"/>
    </xf>
    <xf numFmtId="0" fontId="10" fillId="2" borderId="0" xfId="0" applyFont="1" applyFill="1" applyAlignment="1">
      <alignment vertical="top" wrapText="1"/>
    </xf>
    <xf numFmtId="0" fontId="3" fillId="2" borderId="0" xfId="0" applyFont="1" applyFill="1" applyAlignment="1">
      <alignment horizontal="center"/>
    </xf>
    <xf numFmtId="0" fontId="10" fillId="2" borderId="0" xfId="0" applyFont="1" applyFill="1" applyAlignment="1">
      <alignment vertical="center"/>
    </xf>
    <xf numFmtId="0" fontId="10" fillId="2" borderId="0" xfId="0" applyFont="1" applyFill="1" applyAlignment="1">
      <alignment vertical="center" wrapText="1"/>
    </xf>
    <xf numFmtId="0" fontId="10" fillId="2" borderId="0" xfId="0" applyFont="1" applyFill="1" applyAlignment="1">
      <alignment horizontal="center" vertical="center" wrapText="1"/>
    </xf>
    <xf numFmtId="0" fontId="20" fillId="2" borderId="0" xfId="0" applyFont="1" applyFill="1" applyAlignment="1">
      <alignment horizontal="left" vertical="center" wrapText="1"/>
    </xf>
    <xf numFmtId="0" fontId="3" fillId="2" borderId="0" xfId="0" applyFont="1" applyFill="1" applyAlignment="1">
      <alignment horizontal="right" vertical="center"/>
    </xf>
    <xf numFmtId="0" fontId="3" fillId="2" borderId="0" xfId="0" applyFont="1" applyFill="1" applyAlignment="1">
      <alignment horizontal="left" vertical="center"/>
    </xf>
    <xf numFmtId="0" fontId="22" fillId="2" borderId="0" xfId="0" applyFont="1" applyFill="1" applyAlignment="1">
      <alignment horizontal="left" vertical="center"/>
    </xf>
    <xf numFmtId="0" fontId="3" fillId="2" borderId="0" xfId="0" applyFont="1" applyFill="1" applyAlignment="1" applyProtection="1">
      <alignment vertical="center" wrapText="1"/>
      <protection locked="0"/>
    </xf>
    <xf numFmtId="0" fontId="27" fillId="2" borderId="0" xfId="0" applyFont="1" applyFill="1" applyAlignment="1">
      <alignment vertical="center" wrapText="1"/>
    </xf>
    <xf numFmtId="0" fontId="19" fillId="2" borderId="0" xfId="0" applyFont="1" applyFill="1" applyAlignment="1">
      <alignment horizontal="left" vertical="center" wrapText="1"/>
    </xf>
    <xf numFmtId="0" fontId="2" fillId="4" borderId="0" xfId="0" applyFont="1" applyFill="1" applyAlignment="1">
      <alignment horizontal="center" vertical="center"/>
    </xf>
    <xf numFmtId="0" fontId="19" fillId="2" borderId="0" xfId="0" applyFont="1" applyFill="1" applyAlignment="1">
      <alignment horizontal="left" vertical="center"/>
    </xf>
    <xf numFmtId="0" fontId="10" fillId="2" borderId="0" xfId="0" applyFont="1" applyFill="1" applyAlignment="1">
      <alignment horizontal="center" vertical="center"/>
    </xf>
    <xf numFmtId="0" fontId="19" fillId="2" borderId="0" xfId="0" applyFont="1" applyFill="1" applyAlignment="1">
      <alignment horizontal="center" vertical="center" wrapText="1"/>
    </xf>
    <xf numFmtId="0" fontId="20" fillId="2" borderId="0" xfId="0" applyFont="1" applyFill="1"/>
    <xf numFmtId="165" fontId="10" fillId="2" borderId="0" xfId="0" applyNumberFormat="1" applyFont="1" applyFill="1" applyAlignment="1">
      <alignment horizontal="center" vertical="center" wrapText="1"/>
    </xf>
    <xf numFmtId="0" fontId="9" fillId="2" borderId="0" xfId="0" applyFont="1" applyFill="1" applyAlignment="1">
      <alignment horizontal="center" vertical="center" wrapText="1"/>
    </xf>
    <xf numFmtId="165" fontId="3" fillId="2" borderId="0" xfId="0" applyNumberFormat="1" applyFont="1" applyFill="1" applyAlignment="1">
      <alignment horizontal="center" vertical="center"/>
    </xf>
    <xf numFmtId="165" fontId="10" fillId="2" borderId="0" xfId="0" applyNumberFormat="1" applyFont="1" applyFill="1" applyAlignment="1">
      <alignment horizontal="center" vertical="top" wrapText="1"/>
    </xf>
    <xf numFmtId="16" fontId="3" fillId="2" borderId="0" xfId="0" quotePrefix="1" applyNumberFormat="1" applyFont="1" applyFill="1" applyAlignment="1">
      <alignment horizontal="center" vertical="center"/>
    </xf>
    <xf numFmtId="17" fontId="3" fillId="2" borderId="0" xfId="0" quotePrefix="1" applyNumberFormat="1" applyFont="1" applyFill="1" applyAlignment="1">
      <alignment horizontal="center" vertical="center"/>
    </xf>
    <xf numFmtId="17" fontId="3" fillId="2" borderId="0" xfId="0" applyNumberFormat="1" applyFont="1" applyFill="1" applyAlignment="1">
      <alignment horizontal="center" vertical="center"/>
    </xf>
    <xf numFmtId="0" fontId="9" fillId="2" borderId="0" xfId="0" applyFont="1" applyFill="1" applyAlignment="1">
      <alignment horizontal="center" vertical="top" wrapText="1"/>
    </xf>
    <xf numFmtId="0" fontId="3" fillId="2" borderId="0" xfId="0" applyFont="1" applyFill="1" applyAlignment="1">
      <alignment horizontal="center" vertical="center" wrapText="1"/>
    </xf>
    <xf numFmtId="3" fontId="3" fillId="2" borderId="0" xfId="0" applyNumberFormat="1" applyFont="1" applyFill="1" applyAlignment="1">
      <alignment horizontal="center" vertical="center"/>
    </xf>
    <xf numFmtId="0" fontId="10" fillId="4" borderId="0" xfId="0" applyFont="1" applyFill="1"/>
    <xf numFmtId="0" fontId="3" fillId="4" borderId="0" xfId="0" applyFont="1" applyFill="1" applyAlignment="1">
      <alignment horizontal="center" vertical="center"/>
    </xf>
    <xf numFmtId="0" fontId="21" fillId="2" borderId="0" xfId="1" applyFont="1" applyFill="1" applyAlignment="1" applyProtection="1">
      <alignment horizontal="right"/>
    </xf>
    <xf numFmtId="0" fontId="3" fillId="2" borderId="0" xfId="0" applyFont="1" applyFill="1" applyAlignment="1">
      <alignment horizontal="center" vertical="top"/>
    </xf>
    <xf numFmtId="0" fontId="2" fillId="2" borderId="0" xfId="0" applyFont="1" applyFill="1" applyAlignment="1">
      <alignment vertical="top"/>
    </xf>
    <xf numFmtId="0" fontId="9" fillId="2" borderId="0" xfId="0" applyFont="1" applyFill="1" applyAlignment="1">
      <alignment horizontal="left" vertical="center"/>
    </xf>
    <xf numFmtId="0" fontId="3" fillId="7" borderId="0" xfId="0" applyFont="1" applyFill="1" applyAlignment="1">
      <alignment horizontal="center" vertical="center"/>
    </xf>
    <xf numFmtId="0" fontId="10" fillId="2" borderId="0" xfId="0" applyFont="1" applyFill="1"/>
    <xf numFmtId="0" fontId="9" fillId="2" borderId="0" xfId="0" applyFont="1" applyFill="1" applyAlignment="1">
      <alignment vertical="top"/>
    </xf>
    <xf numFmtId="0" fontId="3" fillId="7" borderId="0" xfId="0" applyFont="1" applyFill="1" applyAlignment="1">
      <alignment horizontal="center" vertical="top"/>
    </xf>
    <xf numFmtId="0" fontId="3" fillId="2" borderId="0" xfId="0" applyFont="1" applyFill="1" applyAlignment="1">
      <alignment horizontal="center" vertical="top" wrapText="1"/>
    </xf>
    <xf numFmtId="0" fontId="3" fillId="2" borderId="0" xfId="0" quotePrefix="1" applyFont="1" applyFill="1"/>
    <xf numFmtId="165" fontId="3" fillId="7" borderId="0" xfId="0" applyNumberFormat="1" applyFont="1" applyFill="1" applyAlignment="1">
      <alignment horizontal="center" vertical="top"/>
    </xf>
    <xf numFmtId="0" fontId="10" fillId="7" borderId="0" xfId="0" applyFont="1" applyFill="1"/>
    <xf numFmtId="165" fontId="10" fillId="7" borderId="0" xfId="0" applyNumberFormat="1" applyFont="1" applyFill="1" applyAlignment="1">
      <alignment horizontal="center" vertical="center"/>
    </xf>
    <xf numFmtId="0" fontId="22" fillId="2" borderId="0" xfId="0" applyFont="1" applyFill="1" applyAlignment="1">
      <alignment horizontal="right"/>
    </xf>
    <xf numFmtId="0" fontId="10" fillId="7" borderId="0" xfId="0" applyFont="1" applyFill="1" applyAlignment="1">
      <alignment horizontal="center" vertical="center"/>
    </xf>
    <xf numFmtId="0" fontId="10" fillId="2" borderId="0" xfId="0" applyFont="1" applyFill="1" applyAlignment="1">
      <alignment vertical="top"/>
    </xf>
    <xf numFmtId="0" fontId="28" fillId="2" borderId="0" xfId="0" applyFont="1" applyFill="1"/>
    <xf numFmtId="0" fontId="30" fillId="2" borderId="0" xfId="0" applyFont="1" applyFill="1"/>
    <xf numFmtId="0" fontId="30" fillId="2" borderId="5" xfId="0" applyFont="1" applyFill="1" applyBorder="1" applyAlignment="1">
      <alignment horizontal="center" vertical="center"/>
    </xf>
    <xf numFmtId="14" fontId="30" fillId="2" borderId="5" xfId="0" applyNumberFormat="1" applyFont="1" applyFill="1" applyBorder="1" applyAlignment="1">
      <alignment horizontal="center" vertical="center"/>
    </xf>
    <xf numFmtId="0" fontId="30" fillId="2" borderId="5" xfId="0" applyFont="1" applyFill="1" applyBorder="1"/>
    <xf numFmtId="0" fontId="30" fillId="2" borderId="5" xfId="0" applyFont="1" applyFill="1" applyBorder="1" applyAlignment="1">
      <alignment wrapText="1"/>
    </xf>
    <xf numFmtId="165" fontId="3" fillId="2" borderId="0" xfId="0" applyNumberFormat="1" applyFont="1" applyFill="1" applyAlignment="1">
      <alignment horizontal="center" vertical="top" wrapText="1"/>
    </xf>
    <xf numFmtId="0" fontId="10" fillId="2" borderId="0" xfId="0" applyFont="1" applyFill="1" applyAlignment="1">
      <alignment horizontal="left" wrapText="1"/>
    </xf>
    <xf numFmtId="165" fontId="3" fillId="6" borderId="0" xfId="0" applyNumberFormat="1" applyFont="1" applyFill="1" applyAlignment="1" applyProtection="1">
      <alignment horizontal="center" vertical="center"/>
      <protection locked="0"/>
    </xf>
    <xf numFmtId="0" fontId="29" fillId="9" borderId="5" xfId="0" applyFont="1" applyFill="1" applyBorder="1" applyAlignment="1">
      <alignment horizontal="center" vertical="center"/>
    </xf>
    <xf numFmtId="0" fontId="31" fillId="2" borderId="0" xfId="0" applyFont="1" applyFill="1"/>
    <xf numFmtId="0" fontId="3" fillId="2" borderId="0" xfId="0" applyFont="1" applyFill="1" applyAlignment="1">
      <alignment horizontal="left" wrapText="1"/>
    </xf>
    <xf numFmtId="165" fontId="3" fillId="6" borderId="0" xfId="0" applyNumberFormat="1" applyFont="1" applyFill="1" applyAlignment="1" applyProtection="1">
      <alignment horizontal="center" vertical="top"/>
      <protection locked="0"/>
    </xf>
    <xf numFmtId="3" fontId="3" fillId="6" borderId="0" xfId="0" applyNumberFormat="1" applyFont="1" applyFill="1" applyAlignment="1" applyProtection="1">
      <alignment horizontal="center" vertical="top"/>
      <protection locked="0"/>
    </xf>
    <xf numFmtId="3" fontId="3" fillId="6" borderId="9" xfId="0" applyNumberFormat="1" applyFont="1" applyFill="1" applyBorder="1" applyAlignment="1" applyProtection="1">
      <alignment horizontal="center" vertical="center"/>
      <protection locked="0"/>
    </xf>
    <xf numFmtId="0" fontId="3" fillId="2" borderId="9" xfId="0" applyFont="1" applyFill="1" applyBorder="1" applyAlignment="1">
      <alignment horizontal="center" vertical="center"/>
    </xf>
    <xf numFmtId="164" fontId="3" fillId="6" borderId="10" xfId="0" applyNumberFormat="1" applyFont="1" applyFill="1" applyBorder="1" applyAlignment="1" applyProtection="1">
      <alignment horizontal="center" vertical="center"/>
      <protection locked="0"/>
    </xf>
    <xf numFmtId="0" fontId="3" fillId="2" borderId="10" xfId="0" applyFont="1" applyFill="1" applyBorder="1"/>
    <xf numFmtId="0" fontId="3" fillId="2" borderId="10" xfId="0" applyFont="1" applyFill="1" applyBorder="1" applyAlignment="1">
      <alignment horizontal="center" vertical="center"/>
    </xf>
    <xf numFmtId="0" fontId="9" fillId="5" borderId="10" xfId="0" applyFont="1" applyFill="1" applyBorder="1" applyAlignment="1">
      <alignment horizontal="center" vertical="center" wrapText="1"/>
    </xf>
    <xf numFmtId="2" fontId="19" fillId="5" borderId="10" xfId="0" applyNumberFormat="1" applyFont="1" applyFill="1" applyBorder="1" applyAlignment="1">
      <alignment horizontal="center" vertical="center" wrapText="1"/>
    </xf>
    <xf numFmtId="0" fontId="3" fillId="6" borderId="9" xfId="0" applyFont="1" applyFill="1" applyBorder="1" applyAlignment="1" applyProtection="1">
      <alignment horizontal="center" vertical="center"/>
      <protection locked="0"/>
    </xf>
    <xf numFmtId="0" fontId="3" fillId="6" borderId="10" xfId="0" applyFont="1" applyFill="1" applyBorder="1" applyAlignment="1" applyProtection="1">
      <alignment horizontal="center" vertical="center"/>
      <protection locked="0"/>
    </xf>
    <xf numFmtId="0" fontId="9" fillId="5" borderId="9" xfId="0" applyFont="1" applyFill="1" applyBorder="1" applyAlignment="1">
      <alignment horizontal="center" vertical="center" wrapText="1"/>
    </xf>
    <xf numFmtId="165" fontId="3" fillId="6" borderId="9" xfId="0" applyNumberFormat="1" applyFont="1" applyFill="1" applyBorder="1" applyAlignment="1" applyProtection="1">
      <alignment horizontal="center" vertical="center"/>
      <protection locked="0"/>
    </xf>
    <xf numFmtId="165" fontId="3" fillId="6" borderId="10" xfId="0" applyNumberFormat="1" applyFont="1" applyFill="1" applyBorder="1" applyAlignment="1" applyProtection="1">
      <alignment horizontal="center" vertical="center"/>
      <protection locked="0"/>
    </xf>
    <xf numFmtId="0" fontId="10" fillId="2" borderId="9" xfId="0" applyFont="1" applyFill="1" applyBorder="1" applyAlignment="1">
      <alignment horizontal="center" vertical="center"/>
    </xf>
    <xf numFmtId="0" fontId="10" fillId="2" borderId="9" xfId="0" applyFont="1" applyFill="1" applyBorder="1" applyAlignment="1">
      <alignment horizontal="center" vertical="top" wrapText="1"/>
    </xf>
    <xf numFmtId="165" fontId="10" fillId="2" borderId="9" xfId="0" applyNumberFormat="1" applyFont="1" applyFill="1" applyBorder="1" applyAlignment="1">
      <alignment horizontal="center" vertical="top" wrapText="1"/>
    </xf>
    <xf numFmtId="0" fontId="3" fillId="2" borderId="9" xfId="0" applyFont="1" applyFill="1" applyBorder="1" applyAlignment="1">
      <alignment vertical="center" wrapText="1"/>
    </xf>
    <xf numFmtId="0" fontId="3" fillId="5" borderId="10"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19" fillId="2" borderId="10" xfId="0" applyFont="1" applyFill="1" applyBorder="1" applyAlignment="1">
      <alignment horizontal="center" vertical="top" wrapText="1"/>
    </xf>
    <xf numFmtId="0" fontId="3" fillId="2" borderId="10" xfId="0" applyFont="1" applyFill="1" applyBorder="1" applyAlignment="1">
      <alignment horizontal="center" vertical="top" wrapText="1"/>
    </xf>
    <xf numFmtId="0" fontId="9" fillId="2" borderId="10" xfId="0" applyFont="1" applyFill="1" applyBorder="1" applyAlignment="1">
      <alignment horizontal="center" vertical="top" wrapText="1"/>
    </xf>
    <xf numFmtId="0" fontId="3" fillId="2" borderId="10"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19" fillId="2" borderId="9" xfId="0" applyFont="1" applyFill="1" applyBorder="1" applyAlignment="1">
      <alignment horizontal="center" vertical="top" wrapText="1"/>
    </xf>
    <xf numFmtId="0" fontId="9" fillId="2" borderId="9" xfId="0" applyFont="1" applyFill="1" applyBorder="1" applyAlignment="1">
      <alignment horizontal="center" vertical="top" wrapText="1"/>
    </xf>
    <xf numFmtId="0" fontId="3" fillId="5" borderId="9" xfId="0" applyFont="1" applyFill="1" applyBorder="1" applyAlignment="1">
      <alignment horizontal="center" vertical="center" wrapText="1"/>
    </xf>
    <xf numFmtId="164" fontId="3" fillId="6" borderId="9" xfId="0" applyNumberFormat="1" applyFont="1" applyFill="1" applyBorder="1" applyAlignment="1" applyProtection="1">
      <alignment horizontal="center" vertical="center"/>
      <protection locked="0"/>
    </xf>
    <xf numFmtId="0" fontId="3" fillId="2" borderId="10" xfId="0" applyFont="1" applyFill="1" applyBorder="1" applyAlignment="1">
      <alignment vertical="center" wrapText="1"/>
    </xf>
    <xf numFmtId="0" fontId="9" fillId="5" borderId="9" xfId="0" applyFont="1" applyFill="1" applyBorder="1" applyAlignment="1">
      <alignment horizontal="center" vertical="top" wrapText="1"/>
    </xf>
    <xf numFmtId="1" fontId="3" fillId="6" borderId="10" xfId="0" applyNumberFormat="1" applyFont="1" applyFill="1" applyBorder="1" applyAlignment="1" applyProtection="1">
      <alignment horizontal="center" vertical="top"/>
      <protection locked="0"/>
    </xf>
    <xf numFmtId="165" fontId="3" fillId="6" borderId="9" xfId="0" applyNumberFormat="1" applyFont="1" applyFill="1" applyBorder="1" applyAlignment="1" applyProtection="1">
      <alignment horizontal="center" vertical="top"/>
      <protection locked="0"/>
    </xf>
    <xf numFmtId="165" fontId="3" fillId="6" borderId="10" xfId="0" applyNumberFormat="1" applyFont="1" applyFill="1" applyBorder="1" applyAlignment="1" applyProtection="1">
      <alignment horizontal="center" vertical="top"/>
      <protection locked="0"/>
    </xf>
    <xf numFmtId="0" fontId="10" fillId="2" borderId="10" xfId="0" applyFont="1" applyFill="1" applyBorder="1" applyAlignment="1">
      <alignment horizontal="center" vertical="top" wrapText="1"/>
    </xf>
    <xf numFmtId="0" fontId="3" fillId="6" borderId="0" xfId="0" applyFont="1" applyFill="1" applyAlignment="1" applyProtection="1">
      <alignment horizontal="center" vertical="top"/>
      <protection locked="0"/>
    </xf>
    <xf numFmtId="14" fontId="30" fillId="2" borderId="6" xfId="0" applyNumberFormat="1" applyFont="1" applyFill="1" applyBorder="1" applyAlignment="1">
      <alignment horizontal="center" vertical="center"/>
    </xf>
    <xf numFmtId="14" fontId="30" fillId="2" borderId="7" xfId="0" applyNumberFormat="1" applyFont="1" applyFill="1" applyBorder="1" applyAlignment="1">
      <alignment horizontal="center" vertical="center"/>
    </xf>
    <xf numFmtId="14" fontId="30" fillId="2" borderId="8" xfId="0" applyNumberFormat="1" applyFont="1" applyFill="1" applyBorder="1" applyAlignment="1">
      <alignment horizontal="center" vertical="center"/>
    </xf>
    <xf numFmtId="0" fontId="30" fillId="2" borderId="6" xfId="0" applyFont="1" applyFill="1" applyBorder="1" applyAlignment="1">
      <alignment horizontal="center" vertical="center"/>
    </xf>
    <xf numFmtId="0" fontId="30" fillId="2" borderId="7" xfId="0" applyFont="1" applyFill="1" applyBorder="1" applyAlignment="1">
      <alignment horizontal="center" vertical="center"/>
    </xf>
    <xf numFmtId="0" fontId="30" fillId="2" borderId="8" xfId="0" applyFont="1" applyFill="1" applyBorder="1" applyAlignment="1">
      <alignment horizontal="center" vertical="center"/>
    </xf>
    <xf numFmtId="0" fontId="26" fillId="2" borderId="0" xfId="0" applyFont="1" applyFill="1" applyAlignment="1">
      <alignment horizontal="left" wrapText="1"/>
    </xf>
    <xf numFmtId="0" fontId="20" fillId="2" borderId="0" xfId="0" applyFont="1" applyFill="1" applyAlignment="1">
      <alignment horizontal="left" vertical="center" wrapText="1"/>
    </xf>
    <xf numFmtId="0" fontId="3" fillId="2" borderId="0" xfId="0" applyFont="1" applyFill="1" applyAlignment="1">
      <alignment horizontal="left" vertical="center" wrapText="1"/>
    </xf>
    <xf numFmtId="0" fontId="3" fillId="2" borderId="0" xfId="0" applyFont="1" applyFill="1" applyAlignment="1">
      <alignment horizontal="left" vertical="center"/>
    </xf>
    <xf numFmtId="0" fontId="9" fillId="2" borderId="0" xfId="0" applyFont="1" applyFill="1" applyAlignment="1">
      <alignment horizontal="left" vertical="top" wrapText="1"/>
    </xf>
    <xf numFmtId="0" fontId="10" fillId="2" borderId="0" xfId="0" applyFont="1" applyFill="1" applyAlignment="1">
      <alignment horizontal="left"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265536</xdr:colOff>
      <xdr:row>0</xdr:row>
      <xdr:rowOff>90645</xdr:rowOff>
    </xdr:from>
    <xdr:to>
      <xdr:col>1</xdr:col>
      <xdr:colOff>1214430</xdr:colOff>
      <xdr:row>5</xdr:row>
      <xdr:rowOff>99855</xdr:rowOff>
    </xdr:to>
    <xdr:pic>
      <xdr:nvPicPr>
        <xdr:cNvPr id="4" name="Imag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65536" y="90645"/>
          <a:ext cx="1341100" cy="9617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workbookViewId="0"/>
  </sheetViews>
  <sheetFormatPr baseColWidth="10" defaultColWidth="11.42578125" defaultRowHeight="12.75" x14ac:dyDescent="0.2"/>
  <cols>
    <col min="1" max="1" width="10.7109375" style="102" customWidth="1"/>
    <col min="2" max="2" width="12.7109375" style="102" customWidth="1"/>
    <col min="3" max="3" width="122.7109375" style="102" customWidth="1"/>
    <col min="4" max="16384" width="11.42578125" style="102"/>
  </cols>
  <sheetData>
    <row r="1" spans="1:3" ht="15.75" x14ac:dyDescent="0.25">
      <c r="A1" s="101" t="s">
        <v>577</v>
      </c>
    </row>
    <row r="3" spans="1:3" x14ac:dyDescent="0.2">
      <c r="A3" s="110" t="s">
        <v>572</v>
      </c>
      <c r="B3" s="110" t="s">
        <v>573</v>
      </c>
      <c r="C3" s="110" t="s">
        <v>574</v>
      </c>
    </row>
    <row r="4" spans="1:3" x14ac:dyDescent="0.2">
      <c r="A4" s="103" t="s">
        <v>575</v>
      </c>
      <c r="B4" s="104">
        <v>44862</v>
      </c>
      <c r="C4" s="105"/>
    </row>
    <row r="5" spans="1:3" x14ac:dyDescent="0.2">
      <c r="A5" s="103" t="s">
        <v>576</v>
      </c>
      <c r="B5" s="104">
        <v>44914</v>
      </c>
      <c r="C5" s="106" t="s">
        <v>578</v>
      </c>
    </row>
    <row r="6" spans="1:3" x14ac:dyDescent="0.2">
      <c r="A6" s="103" t="s">
        <v>579</v>
      </c>
      <c r="B6" s="104">
        <v>44928</v>
      </c>
      <c r="C6" s="106" t="s">
        <v>642</v>
      </c>
    </row>
    <row r="7" spans="1:3" x14ac:dyDescent="0.2">
      <c r="A7" s="153" t="s">
        <v>626</v>
      </c>
      <c r="B7" s="150">
        <v>44945</v>
      </c>
      <c r="C7" s="106" t="s">
        <v>641</v>
      </c>
    </row>
    <row r="8" spans="1:3" ht="25.5" x14ac:dyDescent="0.2">
      <c r="A8" s="154"/>
      <c r="B8" s="151"/>
      <c r="C8" s="106" t="s">
        <v>663</v>
      </c>
    </row>
    <row r="9" spans="1:3" ht="38.25" x14ac:dyDescent="0.2">
      <c r="A9" s="154"/>
      <c r="B9" s="151"/>
      <c r="C9" s="106" t="s">
        <v>667</v>
      </c>
    </row>
    <row r="10" spans="1:3" x14ac:dyDescent="0.2">
      <c r="A10" s="154"/>
      <c r="B10" s="151"/>
      <c r="C10" s="106" t="s">
        <v>659</v>
      </c>
    </row>
    <row r="11" spans="1:3" x14ac:dyDescent="0.2">
      <c r="A11" s="155"/>
      <c r="B11" s="152"/>
      <c r="C11" s="106" t="s">
        <v>643</v>
      </c>
    </row>
    <row r="12" spans="1:3" x14ac:dyDescent="0.2">
      <c r="A12" s="153" t="s">
        <v>673</v>
      </c>
      <c r="B12" s="150">
        <v>45016</v>
      </c>
      <c r="C12" s="106" t="s">
        <v>675</v>
      </c>
    </row>
    <row r="13" spans="1:3" ht="38.25" x14ac:dyDescent="0.2">
      <c r="A13" s="155"/>
      <c r="B13" s="152"/>
      <c r="C13" s="106" t="s">
        <v>677</v>
      </c>
    </row>
    <row r="14" spans="1:3" x14ac:dyDescent="0.2">
      <c r="A14" s="103" t="s">
        <v>678</v>
      </c>
      <c r="B14" s="104">
        <v>45029</v>
      </c>
      <c r="C14" s="106" t="s">
        <v>679</v>
      </c>
    </row>
    <row r="15" spans="1:3" ht="38.25" x14ac:dyDescent="0.2">
      <c r="A15" s="103" t="s">
        <v>681</v>
      </c>
      <c r="B15" s="104">
        <v>45658</v>
      </c>
      <c r="C15" s="106" t="s">
        <v>682</v>
      </c>
    </row>
    <row r="16" spans="1:3" ht="51" x14ac:dyDescent="0.2">
      <c r="A16" s="103" t="s">
        <v>692</v>
      </c>
      <c r="B16" s="104">
        <v>46196</v>
      </c>
      <c r="C16" s="106" t="s">
        <v>708</v>
      </c>
    </row>
  </sheetData>
  <sheetProtection algorithmName="SHA-512" hashValue="jcGSflvi8BIHoMm6wPF9i7SDGDpPGjyu+pRwANWSFbHw4jW49/GmenecTeqG5PqkItd12klylS9uuzNXeTeUoQ==" saltValue="QxqXZApzRD/pvq6+j1dwtQ==" spinCount="100000" sheet="1" objects="1" scenarios="1"/>
  <mergeCells count="4">
    <mergeCell ref="B7:B11"/>
    <mergeCell ref="A7:A11"/>
    <mergeCell ref="B12:B13"/>
    <mergeCell ref="A12:A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8"/>
  <sheetViews>
    <sheetView tabSelected="1" zoomScale="85" zoomScaleNormal="85" workbookViewId="0"/>
  </sheetViews>
  <sheetFormatPr baseColWidth="10" defaultColWidth="11.42578125" defaultRowHeight="12.75" x14ac:dyDescent="0.2"/>
  <cols>
    <col min="1" max="1" width="5.85546875" style="4" customWidth="1"/>
    <col min="2" max="2" width="89.28515625" style="4" customWidth="1"/>
    <col min="3" max="3" width="12.7109375" style="4" customWidth="1"/>
    <col min="4" max="4" width="50.85546875" style="4" customWidth="1"/>
    <col min="5" max="5" width="16.7109375" style="4" customWidth="1"/>
    <col min="6" max="16384" width="11.42578125" style="4"/>
  </cols>
  <sheetData>
    <row r="1" spans="1:5" ht="15" x14ac:dyDescent="0.25">
      <c r="A1" s="2"/>
      <c r="B1" s="2"/>
      <c r="C1" s="2"/>
      <c r="D1" s="2"/>
      <c r="E1" s="3" t="s">
        <v>693</v>
      </c>
    </row>
    <row r="2" spans="1:5" ht="15" x14ac:dyDescent="0.25">
      <c r="A2" s="2"/>
      <c r="B2" s="2"/>
      <c r="C2" s="2"/>
      <c r="D2" s="2"/>
      <c r="E2" s="5">
        <v>46196</v>
      </c>
    </row>
    <row r="3" spans="1:5" ht="15" x14ac:dyDescent="0.25">
      <c r="A3" s="2"/>
      <c r="B3" s="2"/>
      <c r="C3" s="2"/>
      <c r="D3" s="2"/>
      <c r="E3" s="2"/>
    </row>
    <row r="4" spans="1:5" ht="15" x14ac:dyDescent="0.25">
      <c r="A4" s="2"/>
      <c r="B4" s="2"/>
      <c r="C4" s="2"/>
      <c r="D4" s="2"/>
      <c r="E4" s="2"/>
    </row>
    <row r="5" spans="1:5" ht="15" x14ac:dyDescent="0.25">
      <c r="A5" s="2"/>
      <c r="B5" s="2"/>
      <c r="C5" s="2"/>
      <c r="D5" s="2"/>
      <c r="E5" s="2"/>
    </row>
    <row r="6" spans="1:5" ht="15" x14ac:dyDescent="0.25">
      <c r="A6" s="2"/>
      <c r="B6" s="2"/>
      <c r="C6" s="2"/>
      <c r="D6" s="2"/>
      <c r="E6" s="2"/>
    </row>
    <row r="8" spans="1:5" ht="18" x14ac:dyDescent="0.25">
      <c r="A8" s="6" t="s">
        <v>467</v>
      </c>
    </row>
    <row r="9" spans="1:5" x14ac:dyDescent="0.2">
      <c r="A9" s="7" t="s">
        <v>373</v>
      </c>
    </row>
    <row r="11" spans="1:5" ht="15.75" x14ac:dyDescent="0.25">
      <c r="A11" s="8" t="s">
        <v>0</v>
      </c>
      <c r="B11" s="9"/>
      <c r="C11" s="9"/>
      <c r="D11" s="9"/>
      <c r="E11" s="9"/>
    </row>
    <row r="13" spans="1:5" x14ac:dyDescent="0.2">
      <c r="B13" s="10" t="s">
        <v>1</v>
      </c>
      <c r="C13" s="10"/>
      <c r="D13" s="10" t="s">
        <v>2</v>
      </c>
    </row>
    <row r="14" spans="1:5" x14ac:dyDescent="0.2">
      <c r="A14" s="11"/>
    </row>
    <row r="15" spans="1:5" x14ac:dyDescent="0.2">
      <c r="B15" s="4" t="s">
        <v>209</v>
      </c>
    </row>
    <row r="16" spans="1:5" x14ac:dyDescent="0.2">
      <c r="A16" s="11" t="s">
        <v>3</v>
      </c>
      <c r="B16" s="4" t="s">
        <v>188</v>
      </c>
    </row>
    <row r="17" spans="1:5" x14ac:dyDescent="0.2">
      <c r="A17" s="11" t="s">
        <v>4</v>
      </c>
      <c r="D17" s="4" t="s">
        <v>551</v>
      </c>
    </row>
    <row r="18" spans="1:5" x14ac:dyDescent="0.2">
      <c r="A18" s="11" t="s">
        <v>189</v>
      </c>
      <c r="B18" s="12" t="s">
        <v>190</v>
      </c>
    </row>
    <row r="19" spans="1:5" x14ac:dyDescent="0.2">
      <c r="A19" s="11"/>
    </row>
    <row r="20" spans="1:5" x14ac:dyDescent="0.2">
      <c r="A20" s="13" t="s">
        <v>3</v>
      </c>
      <c r="B20" s="12" t="s">
        <v>338</v>
      </c>
    </row>
    <row r="21" spans="1:5" x14ac:dyDescent="0.2">
      <c r="A21" s="13" t="s">
        <v>210</v>
      </c>
    </row>
    <row r="22" spans="1:5" x14ac:dyDescent="0.2">
      <c r="A22" s="13"/>
    </row>
    <row r="23" spans="1:5" ht="12.75" customHeight="1" x14ac:dyDescent="0.2">
      <c r="A23" s="14"/>
      <c r="C23" s="15"/>
      <c r="D23" s="16" t="s">
        <v>372</v>
      </c>
      <c r="E23" s="17"/>
    </row>
    <row r="24" spans="1:5" ht="12.75" customHeight="1" x14ac:dyDescent="0.2">
      <c r="A24" s="14"/>
      <c r="C24" s="15"/>
      <c r="D24" s="16" t="s">
        <v>377</v>
      </c>
      <c r="E24" s="17"/>
    </row>
    <row r="25" spans="1:5" ht="12.75" customHeight="1" x14ac:dyDescent="0.2">
      <c r="A25" s="14"/>
      <c r="C25" s="15"/>
      <c r="D25" s="16" t="s">
        <v>378</v>
      </c>
      <c r="E25" s="17"/>
    </row>
    <row r="26" spans="1:5" x14ac:dyDescent="0.2">
      <c r="A26" s="13" t="s">
        <v>4</v>
      </c>
      <c r="D26" s="12" t="s">
        <v>207</v>
      </c>
    </row>
    <row r="27" spans="1:5" x14ac:dyDescent="0.2">
      <c r="A27" s="13" t="s">
        <v>211</v>
      </c>
    </row>
    <row r="28" spans="1:5" x14ac:dyDescent="0.2">
      <c r="A28" s="13"/>
    </row>
    <row r="29" spans="1:5" x14ac:dyDescent="0.2">
      <c r="A29" s="13" t="s">
        <v>3</v>
      </c>
      <c r="B29" s="12" t="s">
        <v>191</v>
      </c>
    </row>
    <row r="30" spans="1:5" x14ac:dyDescent="0.2">
      <c r="A30" s="18" t="s">
        <v>212</v>
      </c>
      <c r="B30" s="19"/>
    </row>
    <row r="33" spans="1:5" ht="15.75" x14ac:dyDescent="0.25">
      <c r="A33" s="8" t="s">
        <v>337</v>
      </c>
      <c r="B33" s="9"/>
      <c r="C33" s="9"/>
      <c r="D33" s="9"/>
      <c r="E33" s="9"/>
    </row>
    <row r="35" spans="1:5" ht="12.75" customHeight="1" x14ac:dyDescent="0.2">
      <c r="A35" s="16"/>
      <c r="B35" s="20" t="s">
        <v>1</v>
      </c>
      <c r="C35" s="20"/>
      <c r="D35" s="20" t="s">
        <v>2</v>
      </c>
      <c r="E35" s="16"/>
    </row>
    <row r="36" spans="1:5" ht="12.75" customHeight="1" x14ac:dyDescent="0.2">
      <c r="A36" s="16"/>
      <c r="B36" s="21"/>
      <c r="C36" s="21"/>
      <c r="D36" s="21"/>
      <c r="E36" s="16"/>
    </row>
    <row r="37" spans="1:5" ht="12.75" customHeight="1" x14ac:dyDescent="0.2">
      <c r="A37" s="16"/>
      <c r="B37" s="16" t="s">
        <v>209</v>
      </c>
      <c r="C37" s="22">
        <f>'E1'!F204</f>
        <v>0</v>
      </c>
      <c r="D37" s="16"/>
      <c r="E37" s="17"/>
    </row>
    <row r="38" spans="1:5" ht="12.75" customHeight="1" x14ac:dyDescent="0.2">
      <c r="A38" s="23" t="s">
        <v>3</v>
      </c>
      <c r="B38" s="16" t="s">
        <v>188</v>
      </c>
      <c r="C38" s="22">
        <f>'E1'!F272</f>
        <v>0</v>
      </c>
      <c r="D38" s="16"/>
      <c r="E38" s="17"/>
    </row>
    <row r="39" spans="1:5" ht="12.75" customHeight="1" x14ac:dyDescent="0.2">
      <c r="A39" s="23" t="s">
        <v>4</v>
      </c>
      <c r="C39" s="22"/>
      <c r="D39" s="4" t="s">
        <v>551</v>
      </c>
      <c r="E39" s="22">
        <f>'E1'!F340</f>
        <v>0</v>
      </c>
    </row>
    <row r="40" spans="1:5" ht="12.75" customHeight="1" x14ac:dyDescent="0.2">
      <c r="A40" s="23" t="s">
        <v>189</v>
      </c>
      <c r="B40" s="12" t="s">
        <v>190</v>
      </c>
      <c r="C40" s="22">
        <f>C37+C38-E39</f>
        <v>0</v>
      </c>
      <c r="D40" s="16"/>
      <c r="E40" s="17"/>
    </row>
    <row r="41" spans="1:5" ht="12.75" customHeight="1" x14ac:dyDescent="0.2">
      <c r="A41" s="23"/>
      <c r="C41" s="22"/>
      <c r="D41" s="16"/>
      <c r="E41" s="17"/>
    </row>
    <row r="42" spans="1:5" ht="12.75" customHeight="1" x14ac:dyDescent="0.2">
      <c r="A42" s="14" t="s">
        <v>3</v>
      </c>
      <c r="B42" s="12" t="s">
        <v>338</v>
      </c>
      <c r="C42" s="22">
        <f>'E2'!F43</f>
        <v>0</v>
      </c>
      <c r="D42" s="16"/>
      <c r="E42" s="17"/>
    </row>
    <row r="43" spans="1:5" ht="12.75" customHeight="1" x14ac:dyDescent="0.2">
      <c r="A43" s="14" t="s">
        <v>210</v>
      </c>
      <c r="C43" s="22">
        <f>C40+C42</f>
        <v>0</v>
      </c>
      <c r="D43" s="16"/>
      <c r="E43" s="17"/>
    </row>
    <row r="44" spans="1:5" ht="12.75" customHeight="1" x14ac:dyDescent="0.2">
      <c r="A44" s="14"/>
      <c r="C44" s="15"/>
      <c r="D44" s="16"/>
      <c r="E44" s="17"/>
    </row>
    <row r="45" spans="1:5" ht="12.75" customHeight="1" x14ac:dyDescent="0.2">
      <c r="A45" s="14"/>
      <c r="C45" s="15"/>
      <c r="D45" s="16" t="s">
        <v>372</v>
      </c>
      <c r="E45" s="24">
        <f>'S2'!H209</f>
        <v>0</v>
      </c>
    </row>
    <row r="46" spans="1:5" ht="12.75" customHeight="1" x14ac:dyDescent="0.2">
      <c r="A46" s="14"/>
      <c r="C46" s="15"/>
      <c r="D46" s="16" t="s">
        <v>377</v>
      </c>
      <c r="E46" s="24">
        <f>'S2'!H238</f>
        <v>0</v>
      </c>
    </row>
    <row r="47" spans="1:5" ht="12.75" customHeight="1" x14ac:dyDescent="0.2">
      <c r="A47" s="14"/>
      <c r="C47" s="15"/>
      <c r="D47" s="16" t="s">
        <v>378</v>
      </c>
      <c r="E47" s="24">
        <f>'S2'!H373</f>
        <v>0</v>
      </c>
    </row>
    <row r="48" spans="1:5" ht="12.75" customHeight="1" x14ac:dyDescent="0.2">
      <c r="A48" s="14" t="s">
        <v>4</v>
      </c>
      <c r="C48" s="15"/>
      <c r="D48" s="25" t="s">
        <v>207</v>
      </c>
      <c r="E48" s="22">
        <f>SUM(E45:E47)</f>
        <v>0</v>
      </c>
    </row>
    <row r="49" spans="1:5" ht="12.75" customHeight="1" x14ac:dyDescent="0.2">
      <c r="A49" s="14" t="s">
        <v>211</v>
      </c>
      <c r="C49" s="22">
        <f>C43-E48</f>
        <v>0</v>
      </c>
      <c r="D49" s="16"/>
      <c r="E49" s="16"/>
    </row>
    <row r="50" spans="1:5" ht="12.75" customHeight="1" x14ac:dyDescent="0.2">
      <c r="A50" s="14"/>
      <c r="C50" s="15"/>
      <c r="D50" s="16"/>
      <c r="E50" s="16"/>
    </row>
    <row r="51" spans="1:5" ht="12.75" customHeight="1" thickBot="1" x14ac:dyDescent="0.25">
      <c r="A51" s="14" t="s">
        <v>3</v>
      </c>
      <c r="B51" s="12" t="s">
        <v>191</v>
      </c>
      <c r="C51" s="22">
        <f>'E3'!F17</f>
        <v>0</v>
      </c>
      <c r="D51" s="16"/>
      <c r="E51" s="16"/>
    </row>
    <row r="52" spans="1:5" ht="12.75" customHeight="1" thickBot="1" x14ac:dyDescent="0.25">
      <c r="A52" s="26" t="s">
        <v>214</v>
      </c>
      <c r="B52" s="27"/>
      <c r="C52" s="28">
        <f>C49+C51</f>
        <v>0</v>
      </c>
      <c r="D52" s="16"/>
      <c r="E52" s="16"/>
    </row>
    <row r="53" spans="1:5" ht="12.75" customHeight="1" x14ac:dyDescent="0.2"/>
    <row r="54" spans="1:5" ht="12.75" customHeight="1" x14ac:dyDescent="0.2">
      <c r="A54" s="29" t="s">
        <v>520</v>
      </c>
    </row>
    <row r="55" spans="1:5" ht="12.75" customHeight="1" x14ac:dyDescent="0.2"/>
    <row r="56" spans="1:5" ht="12.75" customHeight="1" x14ac:dyDescent="0.2">
      <c r="A56" s="4" t="s">
        <v>521</v>
      </c>
      <c r="B56" s="30"/>
      <c r="C56" s="1"/>
      <c r="D56" s="31" t="s">
        <v>459</v>
      </c>
    </row>
    <row r="57" spans="1:5" ht="12.75" customHeight="1" thickBot="1" x14ac:dyDescent="0.25"/>
    <row r="58" spans="1:5" ht="12.75" customHeight="1" thickBot="1" x14ac:dyDescent="0.25">
      <c r="A58" s="26" t="s">
        <v>217</v>
      </c>
      <c r="B58" s="27"/>
      <c r="C58" s="28" t="e">
        <f>C52/C56</f>
        <v>#DIV/0!</v>
      </c>
      <c r="D58" s="16"/>
      <c r="E58" s="16"/>
    </row>
  </sheetData>
  <sheetProtection algorithmName="SHA-512" hashValue="PrIJlbIBHBGo3nN3Re8VThf56iJOsvhrdEcxGxabgrLQSJpKyVfJ2Xm4N821Jc72r+ixexEwAcvOwjyQQT1ZYw==" saltValue="I+fqdjedWREhm0b3QsEUMw==" spinCount="100000" sheet="1" objects="1" scenarios="1"/>
  <hyperlinks>
    <hyperlink ref="B18" location="'E1'!A1" display="E1 Apport d’azote par les effluents d’élevage épandus (y compris par les animaux eux-mêmes au pâturage) " xr:uid="{00000000-0004-0000-0100-000000000000}"/>
    <hyperlink ref="B20" location="'E2'!A1" display="E2 Apport d’azote par les autres effluents importés" xr:uid="{00000000-0004-0000-0100-000001000000}"/>
    <hyperlink ref="B29" location="'E3'!A1" display="E3 Apport d’azote par les engrais minéraux" xr:uid="{00000000-0004-0000-0100-000002000000}"/>
    <hyperlink ref="B40" location="'E1'!A1" display="E1 Apport d’azote par les effluents d’élevage épandus (y compris par les animaux eux-mêmes au pâturage) " xr:uid="{00000000-0004-0000-0100-000003000000}"/>
    <hyperlink ref="B42" location="'E2'!A1" display="E2 Apport d’azote par les autres effluents importés" xr:uid="{00000000-0004-0000-0100-000004000000}"/>
    <hyperlink ref="B51" location="'E3'!A1" display="E3 Apport d’azote par les engrais minéraux" xr:uid="{00000000-0004-0000-0100-000005000000}"/>
    <hyperlink ref="D48" location="'S2'!A1" display="S2 Azote exporté par les cultures" xr:uid="{00000000-0004-0000-0100-000006000000}"/>
    <hyperlink ref="D26" location="'S2'!A1" display="S2 Azote exporté par les cultures" xr:uid="{00000000-0004-0000-0100-00000700000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P348"/>
  <sheetViews>
    <sheetView zoomScaleNormal="100" workbookViewId="0"/>
  </sheetViews>
  <sheetFormatPr baseColWidth="10" defaultColWidth="11.42578125" defaultRowHeight="12.75" x14ac:dyDescent="0.2"/>
  <cols>
    <col min="1" max="1" width="13.7109375" style="4" customWidth="1"/>
    <col min="2" max="2" width="52.140625" style="4" customWidth="1"/>
    <col min="3" max="3" width="18.7109375" style="4" customWidth="1"/>
    <col min="4" max="4" width="13.5703125" style="4" customWidth="1"/>
    <col min="5" max="5" width="20.7109375" style="4" customWidth="1"/>
    <col min="6" max="6" width="14.85546875" style="4" customWidth="1"/>
    <col min="7" max="15" width="11.42578125" style="4"/>
    <col min="16" max="16" width="11.85546875" style="4" customWidth="1"/>
    <col min="17" max="16384" width="11.42578125" style="4"/>
  </cols>
  <sheetData>
    <row r="2" spans="1:16" ht="15.75" x14ac:dyDescent="0.25">
      <c r="A2" s="32" t="s">
        <v>5</v>
      </c>
      <c r="B2" s="33"/>
      <c r="C2" s="33"/>
      <c r="D2" s="33"/>
      <c r="E2" s="33"/>
      <c r="F2" s="33"/>
      <c r="G2" s="33"/>
      <c r="H2" s="34" t="s">
        <v>339</v>
      </c>
    </row>
    <row r="4" spans="1:16" x14ac:dyDescent="0.2">
      <c r="A4" s="35" t="s">
        <v>208</v>
      </c>
      <c r="B4" s="36"/>
      <c r="C4" s="36"/>
      <c r="D4" s="36"/>
      <c r="E4" s="36"/>
      <c r="F4" s="36"/>
      <c r="G4" s="36"/>
      <c r="H4" s="34" t="s">
        <v>339</v>
      </c>
    </row>
    <row r="6" spans="1:16" ht="48" x14ac:dyDescent="0.2">
      <c r="A6" s="37" t="s">
        <v>56</v>
      </c>
      <c r="B6" s="37" t="s">
        <v>57</v>
      </c>
      <c r="C6" s="40" t="s">
        <v>628</v>
      </c>
      <c r="D6" s="40" t="s">
        <v>670</v>
      </c>
      <c r="E6" s="39" t="s">
        <v>460</v>
      </c>
      <c r="F6" s="40" t="s">
        <v>669</v>
      </c>
      <c r="G6" s="41"/>
      <c r="H6" s="157" t="s">
        <v>466</v>
      </c>
      <c r="I6" s="157"/>
      <c r="J6" s="157"/>
      <c r="K6" s="157"/>
      <c r="L6" s="157"/>
      <c r="M6" s="157"/>
      <c r="N6" s="157"/>
      <c r="O6" s="157"/>
      <c r="P6" s="157"/>
    </row>
    <row r="7" spans="1:16" x14ac:dyDescent="0.2">
      <c r="A7" s="42" t="s">
        <v>58</v>
      </c>
      <c r="B7" s="42" t="s">
        <v>59</v>
      </c>
      <c r="C7" s="115"/>
      <c r="D7" s="117"/>
      <c r="E7" s="120">
        <v>68</v>
      </c>
      <c r="F7" s="43">
        <f>C7*(E7*D7/12)</f>
        <v>0</v>
      </c>
      <c r="G7" s="41"/>
      <c r="H7" s="158" t="s">
        <v>627</v>
      </c>
      <c r="I7" s="158"/>
      <c r="J7" s="158"/>
      <c r="K7" s="158"/>
      <c r="L7" s="158"/>
      <c r="M7" s="158"/>
      <c r="N7" s="158"/>
      <c r="O7" s="158"/>
      <c r="P7" s="158"/>
    </row>
    <row r="8" spans="1:16" ht="12.75" customHeight="1" x14ac:dyDescent="0.2">
      <c r="A8" s="42" t="s">
        <v>58</v>
      </c>
      <c r="B8" s="42" t="s">
        <v>60</v>
      </c>
      <c r="C8" s="115"/>
      <c r="D8" s="117"/>
      <c r="E8" s="120">
        <v>54</v>
      </c>
      <c r="F8" s="43">
        <f t="shared" ref="F8:F18" si="0">C8*(E8*D8/12)</f>
        <v>0</v>
      </c>
      <c r="G8" s="41"/>
      <c r="H8" s="158"/>
      <c r="I8" s="158"/>
      <c r="J8" s="158"/>
      <c r="K8" s="158"/>
      <c r="L8" s="158"/>
      <c r="M8" s="158"/>
      <c r="N8" s="158"/>
      <c r="O8" s="158"/>
      <c r="P8" s="158"/>
    </row>
    <row r="9" spans="1:16" x14ac:dyDescent="0.2">
      <c r="A9" s="42" t="s">
        <v>58</v>
      </c>
      <c r="B9" s="42" t="s">
        <v>61</v>
      </c>
      <c r="C9" s="115"/>
      <c r="D9" s="117"/>
      <c r="E9" s="120">
        <v>73</v>
      </c>
      <c r="F9" s="43">
        <f t="shared" si="0"/>
        <v>0</v>
      </c>
      <c r="G9" s="41"/>
      <c r="H9" s="158"/>
      <c r="I9" s="158"/>
      <c r="J9" s="158"/>
      <c r="K9" s="158"/>
      <c r="L9" s="158"/>
      <c r="M9" s="158"/>
      <c r="N9" s="158"/>
      <c r="O9" s="158"/>
      <c r="P9" s="158"/>
    </row>
    <row r="10" spans="1:16" x14ac:dyDescent="0.2">
      <c r="A10" s="42" t="s">
        <v>58</v>
      </c>
      <c r="B10" s="42" t="s">
        <v>62</v>
      </c>
      <c r="C10" s="115"/>
      <c r="D10" s="117"/>
      <c r="E10" s="120">
        <v>42.5</v>
      </c>
      <c r="F10" s="43">
        <f t="shared" si="0"/>
        <v>0</v>
      </c>
      <c r="G10" s="41"/>
      <c r="H10" s="41"/>
      <c r="I10" s="41"/>
      <c r="J10" s="41"/>
      <c r="K10" s="41"/>
      <c r="L10" s="41"/>
      <c r="M10" s="41"/>
      <c r="N10" s="41"/>
      <c r="O10" s="41"/>
      <c r="P10" s="41"/>
    </row>
    <row r="11" spans="1:16" x14ac:dyDescent="0.2">
      <c r="A11" s="42" t="s">
        <v>58</v>
      </c>
      <c r="B11" s="42" t="s">
        <v>63</v>
      </c>
      <c r="C11" s="115"/>
      <c r="D11" s="117"/>
      <c r="E11" s="120">
        <v>42.5</v>
      </c>
      <c r="F11" s="43">
        <f t="shared" si="0"/>
        <v>0</v>
      </c>
      <c r="G11" s="41"/>
      <c r="H11" s="41"/>
      <c r="I11" s="41"/>
      <c r="J11" s="41"/>
      <c r="K11" s="41"/>
      <c r="L11" s="41"/>
      <c r="M11" s="41"/>
      <c r="N11" s="41"/>
      <c r="O11" s="41"/>
      <c r="P11" s="41"/>
    </row>
    <row r="12" spans="1:16" x14ac:dyDescent="0.2">
      <c r="A12" s="42" t="s">
        <v>58</v>
      </c>
      <c r="B12" s="42" t="s">
        <v>64</v>
      </c>
      <c r="C12" s="115"/>
      <c r="D12" s="117"/>
      <c r="E12" s="120">
        <v>40.5</v>
      </c>
      <c r="F12" s="43">
        <f t="shared" si="0"/>
        <v>0</v>
      </c>
      <c r="G12" s="41"/>
      <c r="H12" s="41"/>
      <c r="I12" s="41"/>
      <c r="J12" s="41"/>
      <c r="K12" s="41"/>
      <c r="L12" s="41"/>
      <c r="M12" s="41"/>
      <c r="N12" s="41"/>
      <c r="O12" s="41"/>
      <c r="P12" s="41"/>
    </row>
    <row r="13" spans="1:16" x14ac:dyDescent="0.2">
      <c r="A13" s="42" t="s">
        <v>58</v>
      </c>
      <c r="B13" s="42" t="s">
        <v>65</v>
      </c>
      <c r="C13" s="115"/>
      <c r="D13" s="117"/>
      <c r="E13" s="120">
        <v>40.5</v>
      </c>
      <c r="F13" s="43">
        <f t="shared" si="0"/>
        <v>0</v>
      </c>
      <c r="G13" s="41"/>
      <c r="H13" s="41"/>
      <c r="I13" s="41"/>
      <c r="J13" s="41"/>
      <c r="K13" s="41"/>
      <c r="L13" s="41"/>
      <c r="M13" s="41"/>
      <c r="N13" s="41"/>
      <c r="O13" s="41"/>
      <c r="P13" s="41"/>
    </row>
    <row r="14" spans="1:16" x14ac:dyDescent="0.2">
      <c r="A14" s="42" t="s">
        <v>58</v>
      </c>
      <c r="B14" s="42" t="s">
        <v>66</v>
      </c>
      <c r="C14" s="115"/>
      <c r="D14" s="117"/>
      <c r="E14" s="120">
        <v>25</v>
      </c>
      <c r="F14" s="43">
        <f t="shared" si="0"/>
        <v>0</v>
      </c>
      <c r="G14" s="41"/>
      <c r="H14" s="41"/>
      <c r="I14" s="41"/>
      <c r="J14" s="41"/>
      <c r="K14" s="41"/>
      <c r="L14" s="41"/>
      <c r="M14" s="41"/>
      <c r="N14" s="41"/>
      <c r="O14" s="41"/>
      <c r="P14" s="41"/>
    </row>
    <row r="15" spans="1:16" x14ac:dyDescent="0.2">
      <c r="A15" s="42" t="s">
        <v>58</v>
      </c>
      <c r="B15" s="42" t="s">
        <v>67</v>
      </c>
      <c r="C15" s="115"/>
      <c r="D15" s="117"/>
      <c r="E15" s="120">
        <v>25</v>
      </c>
      <c r="F15" s="43">
        <f t="shared" si="0"/>
        <v>0</v>
      </c>
      <c r="G15" s="41"/>
      <c r="H15" s="41"/>
      <c r="I15" s="41"/>
      <c r="J15" s="41"/>
      <c r="K15" s="41"/>
      <c r="L15" s="41"/>
      <c r="M15" s="41"/>
      <c r="N15" s="41"/>
      <c r="O15" s="41"/>
      <c r="P15" s="41"/>
    </row>
    <row r="16" spans="1:16" x14ac:dyDescent="0.2">
      <c r="A16" s="42" t="s">
        <v>58</v>
      </c>
      <c r="B16" s="42" t="s">
        <v>68</v>
      </c>
      <c r="C16" s="115"/>
      <c r="D16" s="117"/>
      <c r="E16" s="120">
        <v>20</v>
      </c>
      <c r="F16" s="43">
        <f t="shared" si="0"/>
        <v>0</v>
      </c>
      <c r="G16" s="41"/>
      <c r="H16" s="41"/>
      <c r="I16" s="41"/>
      <c r="J16" s="41"/>
      <c r="K16" s="41"/>
      <c r="L16" s="41"/>
      <c r="M16" s="41"/>
      <c r="N16" s="41"/>
      <c r="O16" s="41"/>
      <c r="P16" s="41"/>
    </row>
    <row r="17" spans="1:16" x14ac:dyDescent="0.2">
      <c r="A17" s="42" t="s">
        <v>58</v>
      </c>
      <c r="B17" s="42" t="s">
        <v>69</v>
      </c>
      <c r="C17" s="115"/>
      <c r="D17" s="117"/>
      <c r="E17" s="120">
        <v>27</v>
      </c>
      <c r="F17" s="43">
        <f t="shared" si="0"/>
        <v>0</v>
      </c>
      <c r="G17" s="41"/>
      <c r="H17" s="41"/>
      <c r="I17" s="41"/>
      <c r="J17" s="41"/>
      <c r="K17" s="41"/>
      <c r="L17" s="41"/>
      <c r="M17" s="41"/>
      <c r="N17" s="41"/>
      <c r="O17" s="41"/>
      <c r="P17" s="41"/>
    </row>
    <row r="18" spans="1:16" x14ac:dyDescent="0.2">
      <c r="A18" s="42" t="s">
        <v>58</v>
      </c>
      <c r="B18" s="42" t="s">
        <v>86</v>
      </c>
      <c r="C18" s="115"/>
      <c r="D18" s="117"/>
      <c r="E18" s="120">
        <v>6.3</v>
      </c>
      <c r="F18" s="43">
        <f t="shared" si="0"/>
        <v>0</v>
      </c>
      <c r="G18" s="41"/>
      <c r="H18" s="41"/>
      <c r="I18" s="41"/>
      <c r="J18" s="41"/>
      <c r="K18" s="41"/>
      <c r="L18" s="41"/>
      <c r="M18" s="41"/>
      <c r="N18" s="41"/>
      <c r="O18" s="41"/>
      <c r="P18" s="41"/>
    </row>
    <row r="19" spans="1:16" x14ac:dyDescent="0.2">
      <c r="A19" s="44" t="s">
        <v>58</v>
      </c>
      <c r="B19" s="41" t="s">
        <v>93</v>
      </c>
      <c r="C19" s="116"/>
      <c r="D19" s="118"/>
      <c r="E19" s="118"/>
      <c r="F19" s="46"/>
      <c r="G19" s="41"/>
      <c r="H19" s="41"/>
      <c r="I19" s="41"/>
      <c r="J19" s="41"/>
      <c r="K19" s="41"/>
      <c r="L19" s="41"/>
      <c r="M19" s="41"/>
      <c r="N19" s="41"/>
      <c r="O19" s="41"/>
      <c r="P19" s="41"/>
    </row>
    <row r="20" spans="1:16" x14ac:dyDescent="0.2">
      <c r="A20" s="41" t="s">
        <v>87</v>
      </c>
      <c r="B20" s="41"/>
      <c r="C20" s="116"/>
      <c r="D20" s="118"/>
      <c r="E20" s="118"/>
      <c r="F20" s="46"/>
      <c r="G20" s="41"/>
      <c r="H20" s="41"/>
      <c r="I20" s="41"/>
      <c r="J20" s="41"/>
      <c r="K20" s="41"/>
      <c r="L20" s="41"/>
      <c r="M20" s="41"/>
      <c r="N20" s="41"/>
      <c r="O20" s="41"/>
      <c r="P20" s="41"/>
    </row>
    <row r="21" spans="1:16" x14ac:dyDescent="0.2">
      <c r="A21" s="47" t="s">
        <v>88</v>
      </c>
      <c r="B21" s="41"/>
      <c r="C21" s="115"/>
      <c r="D21" s="117"/>
      <c r="E21" s="120">
        <v>75</v>
      </c>
      <c r="F21" s="43">
        <f t="shared" ref="F21:F23" si="1">C21*(E21*D21/12)</f>
        <v>0</v>
      </c>
      <c r="G21" s="41"/>
      <c r="H21" s="41"/>
      <c r="I21" s="41"/>
      <c r="J21" s="41"/>
      <c r="K21" s="41"/>
      <c r="L21" s="41"/>
      <c r="M21" s="41"/>
      <c r="N21" s="41"/>
      <c r="O21" s="41"/>
      <c r="P21" s="41"/>
    </row>
    <row r="22" spans="1:16" x14ac:dyDescent="0.2">
      <c r="A22" s="47" t="s">
        <v>89</v>
      </c>
      <c r="B22" s="41"/>
      <c r="C22" s="115"/>
      <c r="D22" s="117"/>
      <c r="E22" s="120">
        <v>83</v>
      </c>
      <c r="F22" s="43">
        <f t="shared" si="1"/>
        <v>0</v>
      </c>
      <c r="G22" s="41"/>
      <c r="H22" s="41"/>
      <c r="I22" s="41"/>
      <c r="J22" s="41"/>
      <c r="K22" s="41"/>
      <c r="L22" s="41"/>
      <c r="M22" s="41"/>
      <c r="N22" s="41"/>
      <c r="O22" s="41"/>
      <c r="P22" s="41"/>
    </row>
    <row r="23" spans="1:16" x14ac:dyDescent="0.2">
      <c r="A23" s="47" t="s">
        <v>90</v>
      </c>
      <c r="B23" s="41"/>
      <c r="C23" s="115"/>
      <c r="D23" s="117"/>
      <c r="E23" s="120">
        <v>91</v>
      </c>
      <c r="F23" s="43">
        <f t="shared" si="1"/>
        <v>0</v>
      </c>
      <c r="G23" s="41"/>
      <c r="H23" s="41"/>
      <c r="I23" s="41"/>
      <c r="J23" s="41"/>
      <c r="K23" s="41"/>
      <c r="L23" s="41"/>
      <c r="M23" s="41"/>
      <c r="N23" s="41"/>
      <c r="O23" s="41"/>
      <c r="P23" s="41"/>
    </row>
    <row r="24" spans="1:16" x14ac:dyDescent="0.2">
      <c r="A24" s="41" t="s">
        <v>91</v>
      </c>
      <c r="B24" s="41"/>
      <c r="C24" s="116"/>
      <c r="D24" s="118"/>
      <c r="E24" s="118"/>
      <c r="F24" s="46"/>
      <c r="G24" s="41"/>
      <c r="H24" s="41"/>
      <c r="I24" s="41"/>
      <c r="J24" s="41"/>
      <c r="K24" s="41"/>
      <c r="L24" s="41"/>
      <c r="M24" s="41"/>
      <c r="N24" s="41"/>
      <c r="O24" s="41"/>
      <c r="P24" s="41"/>
    </row>
    <row r="25" spans="1:16" x14ac:dyDescent="0.2">
      <c r="A25" s="47" t="s">
        <v>88</v>
      </c>
      <c r="B25" s="41"/>
      <c r="C25" s="115"/>
      <c r="D25" s="117"/>
      <c r="E25" s="120">
        <v>92</v>
      </c>
      <c r="F25" s="43">
        <f t="shared" ref="F25:F27" si="2">C25*(E25*D25/12)</f>
        <v>0</v>
      </c>
      <c r="G25" s="41"/>
      <c r="H25" s="41"/>
      <c r="I25" s="41"/>
      <c r="J25" s="41"/>
      <c r="K25" s="41"/>
      <c r="L25" s="41"/>
      <c r="M25" s="41"/>
      <c r="N25" s="41"/>
      <c r="O25" s="41"/>
      <c r="P25" s="41"/>
    </row>
    <row r="26" spans="1:16" x14ac:dyDescent="0.2">
      <c r="A26" s="47" t="s">
        <v>89</v>
      </c>
      <c r="B26" s="41"/>
      <c r="C26" s="115"/>
      <c r="D26" s="117"/>
      <c r="E26" s="120">
        <v>101</v>
      </c>
      <c r="F26" s="43">
        <f t="shared" si="2"/>
        <v>0</v>
      </c>
      <c r="G26" s="41"/>
      <c r="H26" s="41"/>
      <c r="I26" s="41"/>
      <c r="J26" s="41"/>
      <c r="K26" s="41"/>
      <c r="L26" s="41"/>
      <c r="M26" s="41"/>
      <c r="N26" s="41"/>
      <c r="O26" s="41"/>
      <c r="P26" s="41"/>
    </row>
    <row r="27" spans="1:16" x14ac:dyDescent="0.2">
      <c r="A27" s="47" t="s">
        <v>90</v>
      </c>
      <c r="B27" s="41"/>
      <c r="C27" s="115"/>
      <c r="D27" s="117"/>
      <c r="E27" s="120">
        <v>111</v>
      </c>
      <c r="F27" s="43">
        <f t="shared" si="2"/>
        <v>0</v>
      </c>
      <c r="G27" s="41"/>
      <c r="H27" s="41"/>
      <c r="I27" s="41"/>
      <c r="J27" s="41"/>
      <c r="K27" s="41"/>
      <c r="L27" s="41"/>
      <c r="M27" s="41"/>
      <c r="N27" s="41"/>
      <c r="O27" s="41"/>
      <c r="P27" s="41"/>
    </row>
    <row r="28" spans="1:16" x14ac:dyDescent="0.2">
      <c r="A28" s="41" t="s">
        <v>92</v>
      </c>
      <c r="B28" s="41"/>
      <c r="C28" s="116"/>
      <c r="D28" s="118"/>
      <c r="E28" s="118"/>
      <c r="F28" s="46"/>
      <c r="G28" s="41"/>
      <c r="H28" s="41"/>
      <c r="I28" s="41"/>
      <c r="J28" s="41"/>
      <c r="K28" s="41"/>
      <c r="L28" s="41"/>
      <c r="M28" s="41"/>
      <c r="N28" s="41"/>
      <c r="O28" s="41"/>
      <c r="P28" s="41"/>
    </row>
    <row r="29" spans="1:16" x14ac:dyDescent="0.2">
      <c r="A29" s="47" t="s">
        <v>88</v>
      </c>
      <c r="B29" s="41"/>
      <c r="C29" s="115"/>
      <c r="D29" s="117"/>
      <c r="E29" s="120">
        <v>104</v>
      </c>
      <c r="F29" s="43">
        <f t="shared" ref="F29:F92" si="3">C29*(E29*D29/12)</f>
        <v>0</v>
      </c>
      <c r="G29" s="41"/>
      <c r="H29" s="41"/>
      <c r="I29" s="41"/>
      <c r="J29" s="41"/>
      <c r="K29" s="41"/>
      <c r="L29" s="41"/>
      <c r="M29" s="41"/>
      <c r="N29" s="41"/>
      <c r="O29" s="41"/>
      <c r="P29" s="41"/>
    </row>
    <row r="30" spans="1:16" x14ac:dyDescent="0.2">
      <c r="A30" s="47" t="s">
        <v>89</v>
      </c>
      <c r="B30" s="41"/>
      <c r="C30" s="115"/>
      <c r="D30" s="117"/>
      <c r="E30" s="120">
        <v>115</v>
      </c>
      <c r="F30" s="43">
        <f t="shared" si="3"/>
        <v>0</v>
      </c>
      <c r="G30" s="41"/>
      <c r="H30" s="41"/>
      <c r="I30" s="41"/>
      <c r="J30" s="41"/>
      <c r="K30" s="41"/>
      <c r="L30" s="41"/>
      <c r="M30" s="41"/>
      <c r="N30" s="41"/>
      <c r="O30" s="41"/>
      <c r="P30" s="41"/>
    </row>
    <row r="31" spans="1:16" x14ac:dyDescent="0.2">
      <c r="A31" s="47" t="s">
        <v>90</v>
      </c>
      <c r="B31" s="41"/>
      <c r="C31" s="115"/>
      <c r="D31" s="117"/>
      <c r="E31" s="120">
        <v>126</v>
      </c>
      <c r="F31" s="43">
        <f t="shared" si="3"/>
        <v>0</v>
      </c>
      <c r="G31" s="41"/>
      <c r="H31" s="41"/>
      <c r="I31" s="41"/>
      <c r="J31" s="41"/>
      <c r="K31" s="41"/>
      <c r="L31" s="41"/>
      <c r="M31" s="41"/>
      <c r="N31" s="41"/>
      <c r="O31" s="41"/>
      <c r="P31" s="41"/>
    </row>
    <row r="32" spans="1:16" x14ac:dyDescent="0.2">
      <c r="A32" s="42" t="s">
        <v>70</v>
      </c>
      <c r="B32" s="42" t="s">
        <v>71</v>
      </c>
      <c r="C32" s="115"/>
      <c r="D32" s="117"/>
      <c r="E32" s="120">
        <v>11</v>
      </c>
      <c r="F32" s="43">
        <f t="shared" si="3"/>
        <v>0</v>
      </c>
      <c r="G32" s="41"/>
      <c r="H32" s="41"/>
      <c r="I32" s="41"/>
      <c r="J32" s="41"/>
      <c r="K32" s="41"/>
      <c r="L32" s="41"/>
      <c r="M32" s="41"/>
      <c r="N32" s="41"/>
      <c r="O32" s="41"/>
      <c r="P32" s="41"/>
    </row>
    <row r="33" spans="1:16" x14ac:dyDescent="0.2">
      <c r="A33" s="42" t="s">
        <v>70</v>
      </c>
      <c r="B33" s="42" t="s">
        <v>72</v>
      </c>
      <c r="C33" s="115"/>
      <c r="D33" s="117"/>
      <c r="E33" s="120">
        <v>12</v>
      </c>
      <c r="F33" s="43">
        <f t="shared" si="3"/>
        <v>0</v>
      </c>
      <c r="G33" s="41"/>
      <c r="H33" s="41"/>
      <c r="I33" s="41"/>
      <c r="J33" s="41"/>
      <c r="K33" s="41"/>
      <c r="L33" s="41"/>
      <c r="M33" s="41"/>
      <c r="N33" s="41"/>
      <c r="O33" s="41"/>
      <c r="P33" s="41"/>
    </row>
    <row r="34" spans="1:16" x14ac:dyDescent="0.2">
      <c r="A34" s="42" t="s">
        <v>70</v>
      </c>
      <c r="B34" s="42" t="s">
        <v>73</v>
      </c>
      <c r="C34" s="115"/>
      <c r="D34" s="117"/>
      <c r="E34" s="120">
        <v>6</v>
      </c>
      <c r="F34" s="43">
        <f t="shared" si="3"/>
        <v>0</v>
      </c>
      <c r="G34" s="41"/>
      <c r="H34" s="41"/>
      <c r="I34" s="41"/>
      <c r="J34" s="41"/>
      <c r="K34" s="41"/>
      <c r="L34" s="41"/>
      <c r="M34" s="41"/>
      <c r="N34" s="41"/>
      <c r="O34" s="41"/>
      <c r="P34" s="41"/>
    </row>
    <row r="35" spans="1:16" x14ac:dyDescent="0.2">
      <c r="A35" s="42" t="s">
        <v>70</v>
      </c>
      <c r="B35" s="42" t="s">
        <v>85</v>
      </c>
      <c r="C35" s="115"/>
      <c r="D35" s="117"/>
      <c r="E35" s="120">
        <v>0.8</v>
      </c>
      <c r="F35" s="43">
        <f t="shared" si="3"/>
        <v>0</v>
      </c>
      <c r="G35" s="41"/>
      <c r="H35" s="41"/>
      <c r="I35" s="41"/>
      <c r="J35" s="41"/>
      <c r="K35" s="41"/>
      <c r="L35" s="41"/>
      <c r="M35" s="41"/>
      <c r="N35" s="41"/>
      <c r="O35" s="41"/>
      <c r="P35" s="41"/>
    </row>
    <row r="36" spans="1:16" x14ac:dyDescent="0.2">
      <c r="A36" s="42" t="s">
        <v>74</v>
      </c>
      <c r="B36" s="42" t="s">
        <v>75</v>
      </c>
      <c r="C36" s="115"/>
      <c r="D36" s="117"/>
      <c r="E36" s="120">
        <v>11</v>
      </c>
      <c r="F36" s="43">
        <f t="shared" si="3"/>
        <v>0</v>
      </c>
      <c r="G36" s="41"/>
      <c r="H36" s="41"/>
      <c r="I36" s="41"/>
      <c r="J36" s="41"/>
      <c r="K36" s="41"/>
      <c r="L36" s="41"/>
      <c r="M36" s="41"/>
      <c r="N36" s="41"/>
      <c r="O36" s="41"/>
      <c r="P36" s="41"/>
    </row>
    <row r="37" spans="1:16" x14ac:dyDescent="0.2">
      <c r="A37" s="42" t="s">
        <v>74</v>
      </c>
      <c r="B37" s="42" t="s">
        <v>76</v>
      </c>
      <c r="C37" s="115"/>
      <c r="D37" s="117"/>
      <c r="E37" s="120">
        <v>5</v>
      </c>
      <c r="F37" s="43">
        <f t="shared" si="3"/>
        <v>0</v>
      </c>
      <c r="G37" s="41"/>
      <c r="H37" s="41"/>
      <c r="I37" s="41"/>
      <c r="J37" s="41"/>
      <c r="K37" s="41"/>
      <c r="L37" s="41"/>
      <c r="M37" s="41"/>
      <c r="N37" s="41"/>
      <c r="O37" s="41"/>
      <c r="P37" s="41"/>
    </row>
    <row r="38" spans="1:16" x14ac:dyDescent="0.2">
      <c r="A38" s="42" t="s">
        <v>74</v>
      </c>
      <c r="B38" s="42" t="s">
        <v>84</v>
      </c>
      <c r="C38" s="115"/>
      <c r="D38" s="117"/>
      <c r="E38" s="120">
        <v>7.0000000000000007E-2</v>
      </c>
      <c r="F38" s="43">
        <f t="shared" si="3"/>
        <v>0</v>
      </c>
      <c r="G38" s="41"/>
      <c r="H38" s="41"/>
      <c r="I38" s="41"/>
      <c r="J38" s="41"/>
      <c r="K38" s="41"/>
      <c r="L38" s="41"/>
      <c r="M38" s="41"/>
      <c r="N38" s="41"/>
      <c r="O38" s="41"/>
      <c r="P38" s="41"/>
    </row>
    <row r="39" spans="1:16" x14ac:dyDescent="0.2">
      <c r="A39" s="42" t="s">
        <v>77</v>
      </c>
      <c r="B39" s="42" t="s">
        <v>78</v>
      </c>
      <c r="C39" s="115"/>
      <c r="D39" s="117"/>
      <c r="E39" s="120">
        <v>66.5</v>
      </c>
      <c r="F39" s="43">
        <f t="shared" si="3"/>
        <v>0</v>
      </c>
      <c r="G39" s="41"/>
      <c r="H39" s="41"/>
      <c r="I39" s="41"/>
      <c r="J39" s="41"/>
      <c r="K39" s="41"/>
      <c r="L39" s="41"/>
      <c r="M39" s="41"/>
      <c r="N39" s="41"/>
      <c r="O39" s="41"/>
      <c r="P39" s="41"/>
    </row>
    <row r="40" spans="1:16" x14ac:dyDescent="0.2">
      <c r="A40" s="42" t="s">
        <v>77</v>
      </c>
      <c r="B40" s="42" t="s">
        <v>79</v>
      </c>
      <c r="C40" s="115"/>
      <c r="D40" s="117"/>
      <c r="E40" s="120">
        <v>50</v>
      </c>
      <c r="F40" s="43">
        <f t="shared" si="3"/>
        <v>0</v>
      </c>
      <c r="G40" s="41"/>
      <c r="H40" s="41"/>
      <c r="I40" s="41"/>
      <c r="J40" s="41"/>
      <c r="K40" s="41"/>
      <c r="L40" s="41"/>
      <c r="M40" s="41"/>
      <c r="N40" s="41"/>
      <c r="O40" s="41"/>
      <c r="P40" s="41"/>
    </row>
    <row r="41" spans="1:16" x14ac:dyDescent="0.2">
      <c r="A41" s="42" t="s">
        <v>77</v>
      </c>
      <c r="B41" s="42" t="s">
        <v>80</v>
      </c>
      <c r="C41" s="115"/>
      <c r="D41" s="117"/>
      <c r="E41" s="120">
        <v>39</v>
      </c>
      <c r="F41" s="43">
        <f t="shared" si="3"/>
        <v>0</v>
      </c>
      <c r="G41" s="41"/>
      <c r="H41" s="41"/>
      <c r="I41" s="41"/>
      <c r="J41" s="41"/>
      <c r="K41" s="41"/>
      <c r="L41" s="41"/>
      <c r="M41" s="41"/>
      <c r="N41" s="41"/>
      <c r="O41" s="41"/>
      <c r="P41" s="41"/>
    </row>
    <row r="42" spans="1:16" x14ac:dyDescent="0.2">
      <c r="A42" s="42" t="s">
        <v>77</v>
      </c>
      <c r="B42" s="42" t="s">
        <v>81</v>
      </c>
      <c r="C42" s="115"/>
      <c r="D42" s="117"/>
      <c r="E42" s="120">
        <v>45</v>
      </c>
      <c r="F42" s="43">
        <f t="shared" si="3"/>
        <v>0</v>
      </c>
      <c r="G42" s="41"/>
      <c r="H42" s="41"/>
      <c r="I42" s="41"/>
      <c r="J42" s="41"/>
      <c r="K42" s="41"/>
      <c r="L42" s="41"/>
      <c r="M42" s="41"/>
      <c r="N42" s="41"/>
      <c r="O42" s="41"/>
      <c r="P42" s="41"/>
    </row>
    <row r="43" spans="1:16" x14ac:dyDescent="0.2">
      <c r="A43" s="42" t="s">
        <v>77</v>
      </c>
      <c r="B43" s="42" t="s">
        <v>82</v>
      </c>
      <c r="C43" s="115"/>
      <c r="D43" s="117"/>
      <c r="E43" s="120">
        <v>23</v>
      </c>
      <c r="F43" s="43">
        <f t="shared" si="3"/>
        <v>0</v>
      </c>
      <c r="G43" s="41"/>
      <c r="H43" s="41"/>
      <c r="I43" s="41"/>
      <c r="J43" s="41"/>
      <c r="K43" s="41"/>
      <c r="L43" s="41"/>
      <c r="M43" s="41"/>
      <c r="N43" s="41"/>
      <c r="O43" s="41"/>
      <c r="P43" s="41"/>
    </row>
    <row r="44" spans="1:16" x14ac:dyDescent="0.2">
      <c r="A44" s="42" t="s">
        <v>77</v>
      </c>
      <c r="B44" s="42" t="s">
        <v>83</v>
      </c>
      <c r="C44" s="115"/>
      <c r="D44" s="117"/>
      <c r="E44" s="120">
        <v>35</v>
      </c>
      <c r="F44" s="43">
        <f t="shared" si="3"/>
        <v>0</v>
      </c>
      <c r="G44" s="41"/>
      <c r="H44" s="41"/>
      <c r="I44" s="41"/>
      <c r="J44" s="41"/>
      <c r="K44" s="41"/>
      <c r="L44" s="41"/>
      <c r="M44" s="41"/>
      <c r="N44" s="41"/>
      <c r="O44" s="41"/>
      <c r="P44" s="41"/>
    </row>
    <row r="45" spans="1:16" x14ac:dyDescent="0.2">
      <c r="A45" s="48" t="s">
        <v>94</v>
      </c>
      <c r="B45" s="48" t="s">
        <v>95</v>
      </c>
      <c r="C45" s="115"/>
      <c r="D45" s="117"/>
      <c r="E45" s="120">
        <v>1.2E-2</v>
      </c>
      <c r="F45" s="43">
        <f t="shared" si="3"/>
        <v>0</v>
      </c>
      <c r="G45" s="41"/>
      <c r="H45" s="41"/>
      <c r="I45" s="41"/>
      <c r="J45" s="41"/>
      <c r="K45" s="41"/>
      <c r="L45" s="41"/>
      <c r="M45" s="41"/>
      <c r="N45" s="41"/>
      <c r="O45" s="41"/>
      <c r="P45" s="41"/>
    </row>
    <row r="46" spans="1:16" x14ac:dyDescent="0.2">
      <c r="A46" s="48" t="s">
        <v>94</v>
      </c>
      <c r="B46" s="48" t="s">
        <v>96</v>
      </c>
      <c r="C46" s="115"/>
      <c r="D46" s="117"/>
      <c r="E46" s="120">
        <v>0.01</v>
      </c>
      <c r="F46" s="43">
        <f t="shared" si="3"/>
        <v>0</v>
      </c>
      <c r="G46" s="41"/>
      <c r="H46" s="41"/>
      <c r="I46" s="41"/>
      <c r="J46" s="41"/>
      <c r="K46" s="41"/>
      <c r="L46" s="41"/>
      <c r="M46" s="41"/>
      <c r="N46" s="41"/>
      <c r="O46" s="41"/>
      <c r="P46" s="41"/>
    </row>
    <row r="47" spans="1:16" x14ac:dyDescent="0.2">
      <c r="A47" s="48" t="s">
        <v>94</v>
      </c>
      <c r="B47" s="48" t="s">
        <v>164</v>
      </c>
      <c r="C47" s="115"/>
      <c r="D47" s="117"/>
      <c r="E47" s="120">
        <v>7.0000000000000007E-2</v>
      </c>
      <c r="F47" s="43">
        <f t="shared" si="3"/>
        <v>0</v>
      </c>
      <c r="G47" s="41"/>
      <c r="H47" s="41"/>
      <c r="I47" s="41"/>
      <c r="J47" s="41"/>
      <c r="K47" s="41"/>
      <c r="L47" s="41"/>
      <c r="M47" s="41"/>
      <c r="N47" s="41"/>
      <c r="O47" s="41"/>
      <c r="P47" s="41"/>
    </row>
    <row r="48" spans="1:16" x14ac:dyDescent="0.2">
      <c r="A48" s="48" t="s">
        <v>94</v>
      </c>
      <c r="B48" s="48" t="s">
        <v>165</v>
      </c>
      <c r="C48" s="115"/>
      <c r="D48" s="117"/>
      <c r="E48" s="120">
        <v>4.7E-2</v>
      </c>
      <c r="F48" s="43">
        <f t="shared" si="3"/>
        <v>0</v>
      </c>
      <c r="G48" s="41"/>
      <c r="H48" s="41"/>
      <c r="I48" s="41"/>
      <c r="J48" s="41"/>
      <c r="K48" s="41"/>
      <c r="L48" s="41"/>
      <c r="M48" s="41"/>
      <c r="N48" s="41"/>
      <c r="O48" s="41"/>
      <c r="P48" s="41"/>
    </row>
    <row r="49" spans="1:16" x14ac:dyDescent="0.2">
      <c r="A49" s="48" t="s">
        <v>94</v>
      </c>
      <c r="B49" s="48" t="s">
        <v>97</v>
      </c>
      <c r="C49" s="115"/>
      <c r="D49" s="117"/>
      <c r="E49" s="120">
        <v>8.0000000000000002E-3</v>
      </c>
      <c r="F49" s="43">
        <f t="shared" si="3"/>
        <v>0</v>
      </c>
      <c r="G49" s="41"/>
      <c r="H49" s="41"/>
      <c r="I49" s="41"/>
      <c r="J49" s="41"/>
      <c r="K49" s="41"/>
      <c r="L49" s="41"/>
      <c r="M49" s="41"/>
      <c r="N49" s="41"/>
      <c r="O49" s="41"/>
      <c r="P49" s="41"/>
    </row>
    <row r="50" spans="1:16" x14ac:dyDescent="0.2">
      <c r="A50" s="48" t="s">
        <v>98</v>
      </c>
      <c r="B50" s="48" t="s">
        <v>99</v>
      </c>
      <c r="C50" s="115"/>
      <c r="D50" s="117"/>
      <c r="E50" s="120">
        <v>9.4E-2</v>
      </c>
      <c r="F50" s="43">
        <f t="shared" si="3"/>
        <v>0</v>
      </c>
      <c r="G50" s="41"/>
      <c r="H50" s="41"/>
      <c r="I50" s="41"/>
      <c r="J50" s="41"/>
      <c r="K50" s="41"/>
      <c r="L50" s="41"/>
      <c r="M50" s="41"/>
      <c r="N50" s="41"/>
      <c r="O50" s="41"/>
      <c r="P50" s="41"/>
    </row>
    <row r="51" spans="1:16" x14ac:dyDescent="0.2">
      <c r="A51" s="48" t="s">
        <v>98</v>
      </c>
      <c r="B51" s="48" t="s">
        <v>100</v>
      </c>
      <c r="C51" s="115"/>
      <c r="D51" s="117"/>
      <c r="E51" s="120">
        <v>0.13200000000000001</v>
      </c>
      <c r="F51" s="43">
        <f t="shared" si="3"/>
        <v>0</v>
      </c>
      <c r="G51" s="41"/>
      <c r="H51" s="41"/>
      <c r="I51" s="41"/>
      <c r="J51" s="41"/>
      <c r="K51" s="41"/>
      <c r="L51" s="41"/>
      <c r="M51" s="41"/>
      <c r="N51" s="41"/>
      <c r="O51" s="41"/>
      <c r="P51" s="41"/>
    </row>
    <row r="52" spans="1:16" x14ac:dyDescent="0.2">
      <c r="A52" s="48" t="s">
        <v>98</v>
      </c>
      <c r="B52" s="48" t="s">
        <v>101</v>
      </c>
      <c r="C52" s="115"/>
      <c r="D52" s="117"/>
      <c r="E52" s="120">
        <v>5.1999999999999998E-2</v>
      </c>
      <c r="F52" s="43">
        <f t="shared" si="3"/>
        <v>0</v>
      </c>
      <c r="G52" s="41"/>
      <c r="H52" s="41"/>
      <c r="I52" s="41"/>
      <c r="J52" s="41"/>
      <c r="K52" s="41"/>
      <c r="L52" s="41"/>
      <c r="M52" s="41"/>
      <c r="N52" s="41"/>
      <c r="O52" s="41"/>
      <c r="P52" s="41"/>
    </row>
    <row r="53" spans="1:16" x14ac:dyDescent="0.2">
      <c r="A53" s="48" t="s">
        <v>98</v>
      </c>
      <c r="B53" s="48" t="s">
        <v>102</v>
      </c>
      <c r="C53" s="115"/>
      <c r="D53" s="117"/>
      <c r="E53" s="120">
        <v>0.11</v>
      </c>
      <c r="F53" s="43">
        <f t="shared" si="3"/>
        <v>0</v>
      </c>
      <c r="G53" s="41"/>
      <c r="H53" s="41"/>
      <c r="I53" s="41"/>
      <c r="J53" s="41"/>
      <c r="K53" s="41"/>
      <c r="L53" s="41"/>
      <c r="M53" s="41"/>
      <c r="N53" s="41"/>
      <c r="O53" s="41"/>
      <c r="P53" s="41"/>
    </row>
    <row r="54" spans="1:16" x14ac:dyDescent="0.2">
      <c r="A54" s="48" t="s">
        <v>98</v>
      </c>
      <c r="B54" s="48" t="s">
        <v>166</v>
      </c>
      <c r="C54" s="115"/>
      <c r="D54" s="117"/>
      <c r="E54" s="120">
        <v>0.47</v>
      </c>
      <c r="F54" s="43">
        <f t="shared" si="3"/>
        <v>0</v>
      </c>
      <c r="G54" s="41"/>
      <c r="H54" s="41"/>
      <c r="I54" s="41"/>
      <c r="J54" s="41"/>
      <c r="K54" s="41"/>
      <c r="L54" s="41"/>
      <c r="M54" s="41"/>
      <c r="N54" s="41"/>
      <c r="O54" s="41"/>
      <c r="P54" s="41"/>
    </row>
    <row r="55" spans="1:16" x14ac:dyDescent="0.2">
      <c r="A55" s="48" t="s">
        <v>98</v>
      </c>
      <c r="B55" s="48" t="s">
        <v>103</v>
      </c>
      <c r="C55" s="115"/>
      <c r="D55" s="117"/>
      <c r="E55" s="120">
        <v>6.0999999999999999E-2</v>
      </c>
      <c r="F55" s="43">
        <f t="shared" si="3"/>
        <v>0</v>
      </c>
      <c r="G55" s="41"/>
      <c r="H55" s="41"/>
      <c r="I55" s="41"/>
      <c r="J55" s="41"/>
      <c r="K55" s="41"/>
      <c r="L55" s="41"/>
      <c r="M55" s="41"/>
      <c r="N55" s="41"/>
      <c r="O55" s="41"/>
      <c r="P55" s="41"/>
    </row>
    <row r="56" spans="1:16" x14ac:dyDescent="0.2">
      <c r="A56" s="48" t="s">
        <v>98</v>
      </c>
      <c r="B56" s="48" t="s">
        <v>104</v>
      </c>
      <c r="C56" s="115"/>
      <c r="D56" s="117"/>
      <c r="E56" s="120">
        <v>0.113</v>
      </c>
      <c r="F56" s="43">
        <f t="shared" si="3"/>
        <v>0</v>
      </c>
      <c r="G56" s="41"/>
      <c r="H56" s="41"/>
      <c r="I56" s="41"/>
      <c r="J56" s="41"/>
      <c r="K56" s="41"/>
      <c r="L56" s="41"/>
      <c r="M56" s="41"/>
      <c r="N56" s="41"/>
      <c r="O56" s="41"/>
      <c r="P56" s="41"/>
    </row>
    <row r="57" spans="1:16" x14ac:dyDescent="0.2">
      <c r="A57" s="48" t="s">
        <v>98</v>
      </c>
      <c r="B57" s="48" t="s">
        <v>105</v>
      </c>
      <c r="C57" s="115"/>
      <c r="D57" s="117"/>
      <c r="E57" s="120">
        <v>0.129</v>
      </c>
      <c r="F57" s="43">
        <f t="shared" si="3"/>
        <v>0</v>
      </c>
      <c r="G57" s="41"/>
      <c r="H57" s="41"/>
      <c r="I57" s="41"/>
      <c r="J57" s="41"/>
      <c r="K57" s="41"/>
      <c r="L57" s="41"/>
      <c r="M57" s="41"/>
      <c r="N57" s="41"/>
      <c r="O57" s="41"/>
      <c r="P57" s="41"/>
    </row>
    <row r="58" spans="1:16" x14ac:dyDescent="0.2">
      <c r="A58" s="48" t="s">
        <v>98</v>
      </c>
      <c r="B58" s="48" t="s">
        <v>106</v>
      </c>
      <c r="C58" s="115"/>
      <c r="D58" s="117"/>
      <c r="E58" s="120">
        <v>0.06</v>
      </c>
      <c r="F58" s="43">
        <f t="shared" si="3"/>
        <v>0</v>
      </c>
      <c r="G58" s="41"/>
      <c r="H58" s="41"/>
      <c r="I58" s="41"/>
      <c r="J58" s="41"/>
      <c r="K58" s="41"/>
      <c r="L58" s="41"/>
      <c r="M58" s="41"/>
      <c r="N58" s="41"/>
      <c r="O58" s="41"/>
      <c r="P58" s="41"/>
    </row>
    <row r="59" spans="1:16" x14ac:dyDescent="0.2">
      <c r="A59" s="48" t="s">
        <v>107</v>
      </c>
      <c r="B59" s="48" t="s">
        <v>108</v>
      </c>
      <c r="C59" s="115"/>
      <c r="D59" s="117"/>
      <c r="E59" s="120">
        <v>0.17399999999999999</v>
      </c>
      <c r="F59" s="43">
        <f t="shared" si="3"/>
        <v>0</v>
      </c>
      <c r="G59" s="41"/>
      <c r="H59" s="41"/>
      <c r="I59" s="41"/>
      <c r="J59" s="41"/>
      <c r="K59" s="41"/>
      <c r="L59" s="41"/>
      <c r="M59" s="41"/>
      <c r="N59" s="41"/>
      <c r="O59" s="41"/>
      <c r="P59" s="41"/>
    </row>
    <row r="60" spans="1:16" x14ac:dyDescent="0.2">
      <c r="A60" s="48" t="s">
        <v>107</v>
      </c>
      <c r="B60" s="48" t="s">
        <v>167</v>
      </c>
      <c r="C60" s="115"/>
      <c r="D60" s="117"/>
      <c r="E60" s="120">
        <v>0.56399999999999995</v>
      </c>
      <c r="F60" s="43">
        <f t="shared" si="3"/>
        <v>0</v>
      </c>
      <c r="G60" s="41"/>
      <c r="H60" s="41"/>
      <c r="I60" s="41"/>
      <c r="J60" s="41"/>
      <c r="K60" s="41"/>
      <c r="L60" s="41"/>
      <c r="M60" s="41"/>
      <c r="N60" s="41"/>
      <c r="O60" s="41"/>
      <c r="P60" s="41"/>
    </row>
    <row r="61" spans="1:16" x14ac:dyDescent="0.2">
      <c r="A61" s="48" t="s">
        <v>107</v>
      </c>
      <c r="B61" s="48" t="s">
        <v>168</v>
      </c>
      <c r="C61" s="115"/>
      <c r="D61" s="117"/>
      <c r="E61" s="120">
        <v>0.56100000000000005</v>
      </c>
      <c r="F61" s="43">
        <f t="shared" si="3"/>
        <v>0</v>
      </c>
      <c r="G61" s="41"/>
      <c r="H61" s="41"/>
      <c r="I61" s="41"/>
      <c r="J61" s="41"/>
      <c r="K61" s="41"/>
      <c r="L61" s="41"/>
      <c r="M61" s="41"/>
      <c r="N61" s="41"/>
      <c r="O61" s="41"/>
      <c r="P61" s="41"/>
    </row>
    <row r="62" spans="1:16" x14ac:dyDescent="0.2">
      <c r="A62" s="48" t="s">
        <v>107</v>
      </c>
      <c r="B62" s="48" t="s">
        <v>109</v>
      </c>
      <c r="C62" s="115"/>
      <c r="D62" s="117"/>
      <c r="E62" s="120">
        <v>0.20699999999999999</v>
      </c>
      <c r="F62" s="43">
        <f t="shared" si="3"/>
        <v>0</v>
      </c>
      <c r="G62" s="41"/>
      <c r="H62" s="41"/>
      <c r="I62" s="41"/>
      <c r="J62" s="41"/>
      <c r="K62" s="41"/>
      <c r="L62" s="41"/>
      <c r="M62" s="41"/>
      <c r="N62" s="41"/>
      <c r="O62" s="41"/>
      <c r="P62" s="41"/>
    </row>
    <row r="63" spans="1:16" x14ac:dyDescent="0.2">
      <c r="A63" s="48" t="s">
        <v>107</v>
      </c>
      <c r="B63" s="48" t="s">
        <v>110</v>
      </c>
      <c r="C63" s="115"/>
      <c r="D63" s="117"/>
      <c r="E63" s="120">
        <v>0.53300000000000003</v>
      </c>
      <c r="F63" s="43">
        <f t="shared" si="3"/>
        <v>0</v>
      </c>
      <c r="G63" s="41"/>
      <c r="H63" s="41"/>
      <c r="I63" s="41"/>
      <c r="J63" s="41"/>
      <c r="K63" s="41"/>
      <c r="L63" s="41"/>
      <c r="M63" s="41"/>
      <c r="N63" s="41"/>
      <c r="O63" s="41"/>
      <c r="P63" s="41"/>
    </row>
    <row r="64" spans="1:16" x14ac:dyDescent="0.2">
      <c r="A64" s="48" t="s">
        <v>111</v>
      </c>
      <c r="B64" s="48" t="s">
        <v>112</v>
      </c>
      <c r="C64" s="115"/>
      <c r="D64" s="117"/>
      <c r="E64" s="120">
        <v>6.0999999999999999E-2</v>
      </c>
      <c r="F64" s="43">
        <f t="shared" si="3"/>
        <v>0</v>
      </c>
      <c r="G64" s="41"/>
      <c r="H64" s="41"/>
      <c r="I64" s="41"/>
      <c r="J64" s="41"/>
      <c r="K64" s="41"/>
      <c r="L64" s="41"/>
      <c r="M64" s="41"/>
      <c r="N64" s="41"/>
      <c r="O64" s="41"/>
      <c r="P64" s="41"/>
    </row>
    <row r="65" spans="1:16" x14ac:dyDescent="0.2">
      <c r="A65" s="48" t="s">
        <v>111</v>
      </c>
      <c r="B65" s="48" t="s">
        <v>113</v>
      </c>
      <c r="C65" s="115"/>
      <c r="D65" s="117"/>
      <c r="E65" s="120">
        <v>0.53</v>
      </c>
      <c r="F65" s="43">
        <f t="shared" si="3"/>
        <v>0</v>
      </c>
      <c r="G65" s="41"/>
      <c r="H65" s="41"/>
      <c r="I65" s="41"/>
      <c r="J65" s="41"/>
      <c r="K65" s="41"/>
      <c r="L65" s="41"/>
      <c r="M65" s="41"/>
      <c r="N65" s="41"/>
      <c r="O65" s="41"/>
      <c r="P65" s="41"/>
    </row>
    <row r="66" spans="1:16" x14ac:dyDescent="0.2">
      <c r="A66" s="48" t="s">
        <v>111</v>
      </c>
      <c r="B66" s="48" t="s">
        <v>114</v>
      </c>
      <c r="C66" s="115"/>
      <c r="D66" s="117"/>
      <c r="E66" s="120">
        <v>0.108</v>
      </c>
      <c r="F66" s="43">
        <f t="shared" si="3"/>
        <v>0</v>
      </c>
      <c r="G66" s="41"/>
      <c r="H66" s="41"/>
      <c r="I66" s="41"/>
      <c r="J66" s="41"/>
      <c r="K66" s="41"/>
      <c r="L66" s="41"/>
      <c r="M66" s="41"/>
      <c r="N66" s="41"/>
      <c r="O66" s="41"/>
      <c r="P66" s="41"/>
    </row>
    <row r="67" spans="1:16" x14ac:dyDescent="0.2">
      <c r="A67" s="48" t="s">
        <v>111</v>
      </c>
      <c r="B67" s="48" t="s">
        <v>106</v>
      </c>
      <c r="C67" s="115"/>
      <c r="D67" s="117"/>
      <c r="E67" s="120">
        <v>4.7E-2</v>
      </c>
      <c r="F67" s="43">
        <f t="shared" si="3"/>
        <v>0</v>
      </c>
      <c r="G67" s="41"/>
      <c r="H67" s="41"/>
      <c r="I67" s="41"/>
      <c r="J67" s="41"/>
      <c r="K67" s="41"/>
      <c r="L67" s="41"/>
      <c r="M67" s="41"/>
      <c r="N67" s="41"/>
      <c r="O67" s="41"/>
      <c r="P67" s="41"/>
    </row>
    <row r="68" spans="1:16" x14ac:dyDescent="0.2">
      <c r="A68" s="48" t="s">
        <v>115</v>
      </c>
      <c r="B68" s="48" t="s">
        <v>96</v>
      </c>
      <c r="C68" s="115"/>
      <c r="D68" s="117"/>
      <c r="E68" s="120">
        <v>0.193</v>
      </c>
      <c r="F68" s="43">
        <f t="shared" si="3"/>
        <v>0</v>
      </c>
      <c r="G68" s="41"/>
      <c r="H68" s="41"/>
      <c r="I68" s="41"/>
      <c r="J68" s="41"/>
      <c r="K68" s="41"/>
      <c r="L68" s="41"/>
      <c r="M68" s="41"/>
      <c r="N68" s="41"/>
      <c r="O68" s="41"/>
      <c r="P68" s="41"/>
    </row>
    <row r="69" spans="1:16" x14ac:dyDescent="0.2">
      <c r="A69" s="48" t="s">
        <v>115</v>
      </c>
      <c r="B69" s="48" t="s">
        <v>116</v>
      </c>
      <c r="C69" s="115"/>
      <c r="D69" s="117"/>
      <c r="E69" s="120">
        <v>0.14799999999999999</v>
      </c>
      <c r="F69" s="43">
        <f t="shared" si="3"/>
        <v>0</v>
      </c>
      <c r="G69" s="41"/>
      <c r="H69" s="41"/>
      <c r="I69" s="41"/>
      <c r="J69" s="41"/>
      <c r="K69" s="41"/>
      <c r="L69" s="41"/>
      <c r="M69" s="41"/>
      <c r="N69" s="41"/>
      <c r="O69" s="41"/>
      <c r="P69" s="41"/>
    </row>
    <row r="70" spans="1:16" x14ac:dyDescent="0.2">
      <c r="A70" s="48" t="s">
        <v>115</v>
      </c>
      <c r="B70" s="48" t="s">
        <v>117</v>
      </c>
      <c r="C70" s="115"/>
      <c r="D70" s="117"/>
      <c r="E70" s="120">
        <v>0.123</v>
      </c>
      <c r="F70" s="43">
        <f t="shared" si="3"/>
        <v>0</v>
      </c>
      <c r="G70" s="41"/>
      <c r="H70" s="41"/>
      <c r="I70" s="41"/>
      <c r="J70" s="41"/>
      <c r="K70" s="41"/>
      <c r="L70" s="41"/>
      <c r="M70" s="41"/>
      <c r="N70" s="41"/>
      <c r="O70" s="41"/>
      <c r="P70" s="41"/>
    </row>
    <row r="71" spans="1:16" x14ac:dyDescent="0.2">
      <c r="A71" s="48" t="s">
        <v>115</v>
      </c>
      <c r="B71" s="48" t="s">
        <v>97</v>
      </c>
      <c r="C71" s="115"/>
      <c r="D71" s="117"/>
      <c r="E71" s="120">
        <v>0.20300000000000001</v>
      </c>
      <c r="F71" s="43">
        <f t="shared" si="3"/>
        <v>0</v>
      </c>
      <c r="G71" s="41"/>
      <c r="H71" s="41"/>
      <c r="I71" s="41"/>
      <c r="J71" s="41"/>
      <c r="K71" s="41"/>
      <c r="L71" s="41"/>
      <c r="M71" s="41"/>
      <c r="N71" s="41"/>
      <c r="O71" s="41"/>
      <c r="P71" s="41"/>
    </row>
    <row r="72" spans="1:16" x14ac:dyDescent="0.2">
      <c r="A72" s="48" t="s">
        <v>118</v>
      </c>
      <c r="B72" s="48" t="s">
        <v>97</v>
      </c>
      <c r="C72" s="115"/>
      <c r="D72" s="117"/>
      <c r="E72" s="120">
        <v>1.2E-2</v>
      </c>
      <c r="F72" s="43">
        <f t="shared" si="3"/>
        <v>0</v>
      </c>
      <c r="G72" s="41"/>
      <c r="H72" s="41"/>
      <c r="I72" s="41"/>
      <c r="J72" s="41"/>
      <c r="K72" s="41"/>
      <c r="L72" s="41"/>
      <c r="M72" s="41"/>
      <c r="N72" s="41"/>
      <c r="O72" s="41"/>
      <c r="P72" s="41"/>
    </row>
    <row r="73" spans="1:16" x14ac:dyDescent="0.2">
      <c r="A73" s="48" t="s">
        <v>119</v>
      </c>
      <c r="B73" s="48" t="s">
        <v>120</v>
      </c>
      <c r="C73" s="115"/>
      <c r="D73" s="117"/>
      <c r="E73" s="120">
        <v>0.91</v>
      </c>
      <c r="F73" s="43">
        <f t="shared" si="3"/>
        <v>0</v>
      </c>
      <c r="G73" s="41"/>
      <c r="H73" s="41"/>
      <c r="I73" s="41"/>
      <c r="J73" s="41"/>
      <c r="K73" s="41"/>
      <c r="L73" s="41"/>
      <c r="M73" s="41"/>
      <c r="N73" s="41"/>
      <c r="O73" s="41"/>
      <c r="P73" s="41"/>
    </row>
    <row r="74" spans="1:16" x14ac:dyDescent="0.2">
      <c r="A74" s="48" t="s">
        <v>119</v>
      </c>
      <c r="B74" s="48" t="s">
        <v>121</v>
      </c>
      <c r="C74" s="115"/>
      <c r="D74" s="117"/>
      <c r="E74" s="120">
        <v>0.23899999999999999</v>
      </c>
      <c r="F74" s="43">
        <f t="shared" si="3"/>
        <v>0</v>
      </c>
      <c r="G74" s="41"/>
      <c r="H74" s="41"/>
      <c r="I74" s="41"/>
      <c r="J74" s="41"/>
      <c r="K74" s="41"/>
      <c r="L74" s="41"/>
      <c r="M74" s="41"/>
      <c r="N74" s="41"/>
      <c r="O74" s="41"/>
      <c r="P74" s="41"/>
    </row>
    <row r="75" spans="1:16" x14ac:dyDescent="0.2">
      <c r="A75" s="48" t="s">
        <v>119</v>
      </c>
      <c r="B75" s="48" t="s">
        <v>122</v>
      </c>
      <c r="C75" s="115"/>
      <c r="D75" s="117"/>
      <c r="E75" s="120">
        <v>0.10299999999999999</v>
      </c>
      <c r="F75" s="43">
        <f t="shared" si="3"/>
        <v>0</v>
      </c>
      <c r="G75" s="41"/>
      <c r="H75" s="41"/>
      <c r="I75" s="41"/>
      <c r="J75" s="41"/>
      <c r="K75" s="41"/>
      <c r="L75" s="41"/>
      <c r="M75" s="41"/>
      <c r="N75" s="41"/>
      <c r="O75" s="41"/>
      <c r="P75" s="41"/>
    </row>
    <row r="76" spans="1:16" x14ac:dyDescent="0.2">
      <c r="A76" s="48" t="s">
        <v>119</v>
      </c>
      <c r="B76" s="48" t="s">
        <v>123</v>
      </c>
      <c r="C76" s="115"/>
      <c r="D76" s="117"/>
      <c r="E76" s="120">
        <v>0.193</v>
      </c>
      <c r="F76" s="43">
        <f t="shared" si="3"/>
        <v>0</v>
      </c>
      <c r="G76" s="41"/>
      <c r="H76" s="41"/>
      <c r="I76" s="41"/>
      <c r="J76" s="41"/>
      <c r="K76" s="41"/>
      <c r="L76" s="41"/>
      <c r="M76" s="41"/>
      <c r="N76" s="41"/>
      <c r="O76" s="41"/>
      <c r="P76" s="41"/>
    </row>
    <row r="77" spans="1:16" x14ac:dyDescent="0.2">
      <c r="A77" s="48" t="s">
        <v>119</v>
      </c>
      <c r="B77" s="48" t="s">
        <v>124</v>
      </c>
      <c r="C77" s="115"/>
      <c r="D77" s="117"/>
      <c r="E77" s="120">
        <v>0.33900000000000002</v>
      </c>
      <c r="F77" s="43">
        <f t="shared" si="3"/>
        <v>0</v>
      </c>
      <c r="G77" s="41"/>
      <c r="H77" s="41"/>
      <c r="I77" s="41"/>
      <c r="J77" s="41"/>
      <c r="K77" s="41"/>
      <c r="L77" s="41"/>
      <c r="M77" s="41"/>
      <c r="N77" s="41"/>
      <c r="O77" s="41"/>
      <c r="P77" s="41"/>
    </row>
    <row r="78" spans="1:16" x14ac:dyDescent="0.2">
      <c r="A78" s="48" t="s">
        <v>119</v>
      </c>
      <c r="B78" s="48" t="s">
        <v>125</v>
      </c>
      <c r="C78" s="115"/>
      <c r="D78" s="117"/>
      <c r="E78" s="120">
        <v>0.28499999999999998</v>
      </c>
      <c r="F78" s="43">
        <f t="shared" si="3"/>
        <v>0</v>
      </c>
      <c r="G78" s="41"/>
      <c r="H78" s="41"/>
      <c r="I78" s="41"/>
      <c r="J78" s="41"/>
      <c r="K78" s="41"/>
      <c r="L78" s="41"/>
      <c r="M78" s="41"/>
      <c r="N78" s="41"/>
      <c r="O78" s="41"/>
      <c r="P78" s="41"/>
    </row>
    <row r="79" spans="1:16" x14ac:dyDescent="0.2">
      <c r="A79" s="48" t="s">
        <v>119</v>
      </c>
      <c r="B79" s="48" t="s">
        <v>126</v>
      </c>
      <c r="C79" s="115"/>
      <c r="D79" s="117"/>
      <c r="E79" s="120">
        <v>0.23699999999999999</v>
      </c>
      <c r="F79" s="43">
        <f t="shared" si="3"/>
        <v>0</v>
      </c>
      <c r="G79" s="41"/>
      <c r="H79" s="41"/>
      <c r="I79" s="41"/>
      <c r="J79" s="41"/>
      <c r="K79" s="41"/>
      <c r="L79" s="41"/>
      <c r="M79" s="41"/>
      <c r="N79" s="41"/>
      <c r="O79" s="41"/>
      <c r="P79" s="41"/>
    </row>
    <row r="80" spans="1:16" x14ac:dyDescent="0.2">
      <c r="A80" s="48" t="s">
        <v>119</v>
      </c>
      <c r="B80" s="48" t="s">
        <v>127</v>
      </c>
      <c r="C80" s="115"/>
      <c r="D80" s="117"/>
      <c r="E80" s="120">
        <v>0.47199999999999998</v>
      </c>
      <c r="F80" s="43">
        <f t="shared" si="3"/>
        <v>0</v>
      </c>
      <c r="G80" s="41"/>
      <c r="H80" s="41"/>
      <c r="I80" s="41"/>
      <c r="J80" s="41"/>
      <c r="K80" s="41"/>
      <c r="L80" s="41"/>
      <c r="M80" s="41"/>
      <c r="N80" s="41"/>
      <c r="O80" s="41"/>
      <c r="P80" s="41"/>
    </row>
    <row r="81" spans="1:16" x14ac:dyDescent="0.2">
      <c r="A81" s="48" t="s">
        <v>119</v>
      </c>
      <c r="B81" s="48" t="s">
        <v>169</v>
      </c>
      <c r="C81" s="115"/>
      <c r="D81" s="117"/>
      <c r="E81" s="120">
        <v>0.58399999999999996</v>
      </c>
      <c r="F81" s="43">
        <f t="shared" si="3"/>
        <v>0</v>
      </c>
      <c r="G81" s="41"/>
      <c r="H81" s="41"/>
      <c r="I81" s="41"/>
      <c r="J81" s="41"/>
      <c r="K81" s="41"/>
      <c r="L81" s="41"/>
      <c r="M81" s="41"/>
      <c r="N81" s="41"/>
      <c r="O81" s="41"/>
      <c r="P81" s="41"/>
    </row>
    <row r="82" spans="1:16" x14ac:dyDescent="0.2">
      <c r="A82" s="48" t="s">
        <v>128</v>
      </c>
      <c r="B82" s="48" t="s">
        <v>129</v>
      </c>
      <c r="C82" s="115"/>
      <c r="D82" s="117"/>
      <c r="E82" s="120">
        <v>6.2E-2</v>
      </c>
      <c r="F82" s="43">
        <f t="shared" si="3"/>
        <v>0</v>
      </c>
      <c r="G82" s="41"/>
      <c r="H82" s="41"/>
      <c r="I82" s="41"/>
      <c r="J82" s="41"/>
      <c r="K82" s="41"/>
      <c r="L82" s="41"/>
      <c r="M82" s="41"/>
      <c r="N82" s="41"/>
      <c r="O82" s="41"/>
      <c r="P82" s="41"/>
    </row>
    <row r="83" spans="1:16" x14ac:dyDescent="0.2">
      <c r="A83" s="48" t="s">
        <v>128</v>
      </c>
      <c r="B83" s="48" t="s">
        <v>130</v>
      </c>
      <c r="C83" s="115"/>
      <c r="D83" s="117"/>
      <c r="E83" s="120">
        <v>8.7999999999999995E-2</v>
      </c>
      <c r="F83" s="43">
        <f t="shared" si="3"/>
        <v>0</v>
      </c>
      <c r="G83" s="41"/>
      <c r="H83" s="41"/>
      <c r="I83" s="41"/>
      <c r="J83" s="41"/>
      <c r="K83" s="41"/>
      <c r="L83" s="41"/>
      <c r="M83" s="41"/>
      <c r="N83" s="41"/>
      <c r="O83" s="41"/>
      <c r="P83" s="41"/>
    </row>
    <row r="84" spans="1:16" x14ac:dyDescent="0.2">
      <c r="A84" s="48" t="s">
        <v>128</v>
      </c>
      <c r="B84" s="48" t="s">
        <v>170</v>
      </c>
      <c r="C84" s="115"/>
      <c r="D84" s="117"/>
      <c r="E84" s="120">
        <v>0.13700000000000001</v>
      </c>
      <c r="F84" s="43">
        <f t="shared" si="3"/>
        <v>0</v>
      </c>
      <c r="G84" s="41"/>
      <c r="H84" s="41"/>
      <c r="I84" s="41"/>
      <c r="J84" s="41"/>
      <c r="K84" s="41"/>
      <c r="L84" s="41"/>
      <c r="M84" s="41"/>
      <c r="N84" s="41"/>
      <c r="O84" s="41"/>
      <c r="P84" s="41"/>
    </row>
    <row r="85" spans="1:16" x14ac:dyDescent="0.2">
      <c r="A85" s="48" t="s">
        <v>131</v>
      </c>
      <c r="B85" s="48" t="s">
        <v>132</v>
      </c>
      <c r="C85" s="115"/>
      <c r="D85" s="117"/>
      <c r="E85" s="120">
        <v>0.45500000000000002</v>
      </c>
      <c r="F85" s="43">
        <f t="shared" si="3"/>
        <v>0</v>
      </c>
      <c r="G85" s="41"/>
      <c r="H85" s="41"/>
      <c r="I85" s="41"/>
      <c r="J85" s="41"/>
      <c r="K85" s="41"/>
      <c r="L85" s="41"/>
      <c r="M85" s="41"/>
      <c r="N85" s="41"/>
      <c r="O85" s="41"/>
      <c r="P85" s="41"/>
    </row>
    <row r="86" spans="1:16" x14ac:dyDescent="0.2">
      <c r="A86" s="48" t="s">
        <v>131</v>
      </c>
      <c r="B86" s="48" t="s">
        <v>133</v>
      </c>
      <c r="C86" s="115"/>
      <c r="D86" s="117"/>
      <c r="E86" s="120">
        <v>0.112</v>
      </c>
      <c r="F86" s="43">
        <f t="shared" si="3"/>
        <v>0</v>
      </c>
      <c r="G86" s="41"/>
      <c r="H86" s="41"/>
      <c r="I86" s="41"/>
      <c r="J86" s="41"/>
      <c r="K86" s="41"/>
      <c r="L86" s="41"/>
      <c r="M86" s="41"/>
      <c r="N86" s="41"/>
      <c r="O86" s="41"/>
      <c r="P86" s="41"/>
    </row>
    <row r="87" spans="1:16" x14ac:dyDescent="0.2">
      <c r="A87" s="48" t="s">
        <v>131</v>
      </c>
      <c r="B87" s="48" t="s">
        <v>134</v>
      </c>
      <c r="C87" s="115"/>
      <c r="D87" s="117"/>
      <c r="E87" s="120">
        <v>0.155</v>
      </c>
      <c r="F87" s="43">
        <f t="shared" si="3"/>
        <v>0</v>
      </c>
      <c r="G87" s="41"/>
      <c r="H87" s="41"/>
      <c r="I87" s="41"/>
      <c r="J87" s="41"/>
      <c r="K87" s="41"/>
      <c r="L87" s="41"/>
      <c r="M87" s="41"/>
      <c r="N87" s="41"/>
      <c r="O87" s="41"/>
      <c r="P87" s="41"/>
    </row>
    <row r="88" spans="1:16" x14ac:dyDescent="0.2">
      <c r="A88" s="48" t="s">
        <v>131</v>
      </c>
      <c r="B88" s="48" t="s">
        <v>135</v>
      </c>
      <c r="C88" s="115"/>
      <c r="D88" s="117"/>
      <c r="E88" s="120">
        <v>0.56699999999999995</v>
      </c>
      <c r="F88" s="43">
        <f t="shared" si="3"/>
        <v>0</v>
      </c>
      <c r="G88" s="41"/>
      <c r="H88" s="41"/>
      <c r="I88" s="41"/>
      <c r="J88" s="41"/>
      <c r="K88" s="41"/>
      <c r="L88" s="41"/>
      <c r="M88" s="41"/>
      <c r="N88" s="41"/>
      <c r="O88" s="41"/>
      <c r="P88" s="41"/>
    </row>
    <row r="89" spans="1:16" x14ac:dyDescent="0.2">
      <c r="A89" s="48" t="s">
        <v>131</v>
      </c>
      <c r="B89" s="48" t="s">
        <v>136</v>
      </c>
      <c r="C89" s="115"/>
      <c r="D89" s="117"/>
      <c r="E89" s="120">
        <v>1.032</v>
      </c>
      <c r="F89" s="43">
        <f t="shared" si="3"/>
        <v>0</v>
      </c>
      <c r="G89" s="41"/>
      <c r="H89" s="41"/>
      <c r="I89" s="41"/>
      <c r="J89" s="41"/>
      <c r="K89" s="41"/>
      <c r="L89" s="41"/>
      <c r="M89" s="41"/>
      <c r="N89" s="41"/>
      <c r="O89" s="41"/>
      <c r="P89" s="41"/>
    </row>
    <row r="90" spans="1:16" x14ac:dyDescent="0.2">
      <c r="A90" s="48" t="s">
        <v>131</v>
      </c>
      <c r="B90" s="48" t="s">
        <v>172</v>
      </c>
      <c r="C90" s="115"/>
      <c r="D90" s="117"/>
      <c r="E90" s="120">
        <v>0.625</v>
      </c>
      <c r="F90" s="43">
        <f t="shared" si="3"/>
        <v>0</v>
      </c>
      <c r="G90" s="41"/>
      <c r="H90" s="41"/>
      <c r="I90" s="41"/>
      <c r="J90" s="41"/>
      <c r="K90" s="41"/>
      <c r="L90" s="41"/>
      <c r="M90" s="41"/>
      <c r="N90" s="41"/>
      <c r="O90" s="41"/>
      <c r="P90" s="41"/>
    </row>
    <row r="91" spans="1:16" x14ac:dyDescent="0.2">
      <c r="A91" s="48" t="s">
        <v>131</v>
      </c>
      <c r="B91" s="48" t="s">
        <v>171</v>
      </c>
      <c r="C91" s="115"/>
      <c r="D91" s="117"/>
      <c r="E91" s="120">
        <v>0.77200000000000002</v>
      </c>
      <c r="F91" s="43">
        <f t="shared" si="3"/>
        <v>0</v>
      </c>
      <c r="G91" s="41"/>
      <c r="H91" s="41"/>
      <c r="I91" s="41"/>
      <c r="J91" s="41"/>
      <c r="K91" s="41"/>
      <c r="L91" s="41"/>
      <c r="M91" s="41"/>
      <c r="N91" s="41"/>
      <c r="O91" s="41"/>
      <c r="P91" s="41"/>
    </row>
    <row r="92" spans="1:16" x14ac:dyDescent="0.2">
      <c r="A92" s="48" t="s">
        <v>137</v>
      </c>
      <c r="B92" s="48" t="s">
        <v>138</v>
      </c>
      <c r="C92" s="115"/>
      <c r="D92" s="117"/>
      <c r="E92" s="120">
        <v>2.9000000000000001E-2</v>
      </c>
      <c r="F92" s="43">
        <f t="shared" si="3"/>
        <v>0</v>
      </c>
      <c r="G92" s="41"/>
      <c r="H92" s="41"/>
      <c r="I92" s="41"/>
      <c r="J92" s="41"/>
      <c r="K92" s="41"/>
      <c r="L92" s="41"/>
      <c r="M92" s="41"/>
      <c r="N92" s="41"/>
      <c r="O92" s="41"/>
      <c r="P92" s="41"/>
    </row>
    <row r="93" spans="1:16" x14ac:dyDescent="0.2">
      <c r="A93" s="48" t="s">
        <v>137</v>
      </c>
      <c r="B93" s="48" t="s">
        <v>139</v>
      </c>
      <c r="C93" s="115"/>
      <c r="D93" s="117"/>
      <c r="E93" s="120">
        <v>3.5999999999999997E-2</v>
      </c>
      <c r="F93" s="43">
        <f t="shared" ref="F93:F123" si="4">C93*(E93*D93/12)</f>
        <v>0</v>
      </c>
      <c r="G93" s="41"/>
      <c r="H93" s="41"/>
      <c r="I93" s="41"/>
      <c r="J93" s="41"/>
      <c r="K93" s="41"/>
      <c r="L93" s="41"/>
      <c r="M93" s="41"/>
      <c r="N93" s="41"/>
      <c r="O93" s="41"/>
      <c r="P93" s="41"/>
    </row>
    <row r="94" spans="1:16" x14ac:dyDescent="0.2">
      <c r="A94" s="48" t="s">
        <v>137</v>
      </c>
      <c r="B94" s="48" t="s">
        <v>169</v>
      </c>
      <c r="C94" s="115"/>
      <c r="D94" s="117"/>
      <c r="E94" s="120">
        <v>0.111</v>
      </c>
      <c r="F94" s="43">
        <f t="shared" si="4"/>
        <v>0</v>
      </c>
      <c r="G94" s="41"/>
      <c r="H94" s="41"/>
      <c r="I94" s="41"/>
      <c r="J94" s="41"/>
      <c r="K94" s="41"/>
      <c r="L94" s="41"/>
      <c r="M94" s="41"/>
      <c r="N94" s="41"/>
      <c r="O94" s="41"/>
      <c r="P94" s="41"/>
    </row>
    <row r="95" spans="1:16" x14ac:dyDescent="0.2">
      <c r="A95" s="48" t="s">
        <v>140</v>
      </c>
      <c r="B95" s="48" t="s">
        <v>141</v>
      </c>
      <c r="C95" s="115"/>
      <c r="D95" s="117"/>
      <c r="E95" s="120">
        <v>0.312</v>
      </c>
      <c r="F95" s="43">
        <f t="shared" si="4"/>
        <v>0</v>
      </c>
      <c r="G95" s="41"/>
      <c r="H95" s="41"/>
      <c r="I95" s="41"/>
      <c r="J95" s="41"/>
      <c r="K95" s="41"/>
      <c r="L95" s="41"/>
      <c r="M95" s="41"/>
      <c r="N95" s="41"/>
      <c r="O95" s="41"/>
      <c r="P95" s="41"/>
    </row>
    <row r="96" spans="1:16" x14ac:dyDescent="0.2">
      <c r="A96" s="48" t="s">
        <v>142</v>
      </c>
      <c r="B96" s="48" t="s">
        <v>143</v>
      </c>
      <c r="C96" s="115"/>
      <c r="D96" s="117"/>
      <c r="E96" s="120">
        <v>6.8000000000000005E-2</v>
      </c>
      <c r="F96" s="43">
        <f t="shared" si="4"/>
        <v>0</v>
      </c>
      <c r="G96" s="41"/>
      <c r="H96" s="41"/>
      <c r="I96" s="41"/>
      <c r="J96" s="41"/>
      <c r="K96" s="41"/>
      <c r="L96" s="41"/>
      <c r="M96" s="41"/>
      <c r="N96" s="41"/>
      <c r="O96" s="41"/>
      <c r="P96" s="41"/>
    </row>
    <row r="97" spans="1:16" x14ac:dyDescent="0.2">
      <c r="A97" s="48" t="s">
        <v>142</v>
      </c>
      <c r="B97" s="48" t="s">
        <v>144</v>
      </c>
      <c r="C97" s="115"/>
      <c r="D97" s="117"/>
      <c r="E97" s="120">
        <v>5.6000000000000001E-2</v>
      </c>
      <c r="F97" s="43">
        <f t="shared" si="4"/>
        <v>0</v>
      </c>
      <c r="G97" s="41"/>
      <c r="H97" s="41"/>
      <c r="I97" s="41"/>
      <c r="J97" s="41"/>
      <c r="K97" s="41"/>
      <c r="L97" s="41"/>
      <c r="M97" s="41"/>
      <c r="N97" s="41"/>
      <c r="O97" s="41"/>
      <c r="P97" s="41"/>
    </row>
    <row r="98" spans="1:16" x14ac:dyDescent="0.2">
      <c r="A98" s="48" t="s">
        <v>142</v>
      </c>
      <c r="B98" s="48" t="s">
        <v>96</v>
      </c>
      <c r="C98" s="115"/>
      <c r="D98" s="117"/>
      <c r="E98" s="120">
        <v>6.8000000000000005E-2</v>
      </c>
      <c r="F98" s="43">
        <f t="shared" si="4"/>
        <v>0</v>
      </c>
      <c r="G98" s="41"/>
      <c r="H98" s="41"/>
      <c r="I98" s="41"/>
      <c r="J98" s="41"/>
      <c r="K98" s="41"/>
      <c r="L98" s="41"/>
      <c r="M98" s="41"/>
      <c r="N98" s="41"/>
      <c r="O98" s="41"/>
      <c r="P98" s="41"/>
    </row>
    <row r="99" spans="1:16" x14ac:dyDescent="0.2">
      <c r="A99" s="48" t="s">
        <v>142</v>
      </c>
      <c r="B99" s="48" t="s">
        <v>97</v>
      </c>
      <c r="C99" s="115"/>
      <c r="D99" s="117"/>
      <c r="E99" s="120">
        <v>4.2000000000000003E-2</v>
      </c>
      <c r="F99" s="43">
        <f t="shared" si="4"/>
        <v>0</v>
      </c>
      <c r="G99" s="41"/>
      <c r="H99" s="41"/>
      <c r="I99" s="41"/>
      <c r="J99" s="41"/>
      <c r="K99" s="41"/>
      <c r="L99" s="41"/>
      <c r="M99" s="41"/>
      <c r="N99" s="41"/>
      <c r="O99" s="41"/>
      <c r="P99" s="41"/>
    </row>
    <row r="100" spans="1:16" x14ac:dyDescent="0.2">
      <c r="A100" s="48" t="s">
        <v>142</v>
      </c>
      <c r="B100" s="48" t="s">
        <v>127</v>
      </c>
      <c r="C100" s="115"/>
      <c r="D100" s="117"/>
      <c r="E100" s="120">
        <v>5.0999999999999997E-2</v>
      </c>
      <c r="F100" s="43">
        <f t="shared" si="4"/>
        <v>0</v>
      </c>
      <c r="G100" s="41"/>
      <c r="H100" s="41"/>
      <c r="I100" s="41"/>
      <c r="J100" s="41"/>
      <c r="K100" s="41"/>
      <c r="L100" s="41"/>
      <c r="M100" s="41"/>
      <c r="N100" s="41"/>
      <c r="O100" s="41"/>
      <c r="P100" s="41"/>
    </row>
    <row r="101" spans="1:16" x14ac:dyDescent="0.2">
      <c r="A101" s="48" t="s">
        <v>142</v>
      </c>
      <c r="B101" s="48" t="s">
        <v>169</v>
      </c>
      <c r="C101" s="115"/>
      <c r="D101" s="117"/>
      <c r="E101" s="120">
        <v>0.20799999999999999</v>
      </c>
      <c r="F101" s="43">
        <f t="shared" si="4"/>
        <v>0</v>
      </c>
      <c r="G101" s="41"/>
      <c r="H101" s="41"/>
      <c r="I101" s="41"/>
      <c r="J101" s="41"/>
      <c r="K101" s="41"/>
      <c r="L101" s="41"/>
      <c r="M101" s="41"/>
      <c r="N101" s="41"/>
      <c r="O101" s="41"/>
      <c r="P101" s="41"/>
    </row>
    <row r="102" spans="1:16" x14ac:dyDescent="0.2">
      <c r="A102" s="48" t="s">
        <v>145</v>
      </c>
      <c r="B102" s="48" t="s">
        <v>96</v>
      </c>
      <c r="C102" s="115"/>
      <c r="D102" s="117"/>
      <c r="E102" s="120">
        <v>0.15</v>
      </c>
      <c r="F102" s="43">
        <f t="shared" si="4"/>
        <v>0</v>
      </c>
      <c r="G102" s="41"/>
      <c r="H102" s="41"/>
      <c r="I102" s="41"/>
      <c r="J102" s="41"/>
      <c r="K102" s="41"/>
      <c r="L102" s="41"/>
      <c r="M102" s="41"/>
      <c r="N102" s="41"/>
      <c r="O102" s="41"/>
      <c r="P102" s="41"/>
    </row>
    <row r="103" spans="1:16" x14ac:dyDescent="0.2">
      <c r="A103" s="48" t="s">
        <v>146</v>
      </c>
      <c r="B103" s="48" t="s">
        <v>175</v>
      </c>
      <c r="C103" s="115"/>
      <c r="D103" s="117"/>
      <c r="E103" s="120">
        <v>0.36199999999999999</v>
      </c>
      <c r="F103" s="43">
        <f t="shared" si="4"/>
        <v>0</v>
      </c>
      <c r="G103" s="41"/>
      <c r="H103" s="41"/>
      <c r="I103" s="41"/>
      <c r="J103" s="41"/>
      <c r="K103" s="41"/>
      <c r="L103" s="41"/>
      <c r="M103" s="41"/>
      <c r="N103" s="41"/>
      <c r="O103" s="41"/>
      <c r="P103" s="41"/>
    </row>
    <row r="104" spans="1:16" x14ac:dyDescent="0.2">
      <c r="A104" s="48" t="s">
        <v>146</v>
      </c>
      <c r="B104" s="48" t="s">
        <v>173</v>
      </c>
      <c r="C104" s="115"/>
      <c r="D104" s="117"/>
      <c r="E104" s="120">
        <v>0.50700000000000001</v>
      </c>
      <c r="F104" s="43">
        <f t="shared" si="4"/>
        <v>0</v>
      </c>
      <c r="G104" s="41"/>
      <c r="H104" s="41"/>
      <c r="I104" s="41"/>
      <c r="J104" s="41"/>
      <c r="K104" s="41"/>
      <c r="L104" s="41"/>
      <c r="M104" s="41"/>
      <c r="N104" s="41"/>
      <c r="O104" s="41"/>
      <c r="P104" s="41"/>
    </row>
    <row r="105" spans="1:16" x14ac:dyDescent="0.2">
      <c r="A105" s="48" t="s">
        <v>146</v>
      </c>
      <c r="B105" s="48" t="s">
        <v>174</v>
      </c>
      <c r="C105" s="115"/>
      <c r="D105" s="117"/>
      <c r="E105" s="120">
        <v>0.32400000000000001</v>
      </c>
      <c r="F105" s="43">
        <f t="shared" si="4"/>
        <v>0</v>
      </c>
      <c r="G105" s="41"/>
      <c r="H105" s="41"/>
      <c r="I105" s="41"/>
      <c r="J105" s="41"/>
      <c r="K105" s="41"/>
      <c r="L105" s="41"/>
      <c r="M105" s="41"/>
      <c r="N105" s="41"/>
      <c r="O105" s="41"/>
      <c r="P105" s="41"/>
    </row>
    <row r="106" spans="1:16" x14ac:dyDescent="0.2">
      <c r="A106" s="48" t="s">
        <v>146</v>
      </c>
      <c r="B106" s="48" t="s">
        <v>147</v>
      </c>
      <c r="C106" s="115"/>
      <c r="D106" s="117"/>
      <c r="E106" s="120">
        <v>0.36499999999999999</v>
      </c>
      <c r="F106" s="43">
        <f t="shared" si="4"/>
        <v>0</v>
      </c>
      <c r="G106" s="41"/>
      <c r="H106" s="41"/>
      <c r="I106" s="41"/>
      <c r="J106" s="41"/>
      <c r="K106" s="41"/>
      <c r="L106" s="41"/>
      <c r="M106" s="41"/>
      <c r="N106" s="41"/>
      <c r="O106" s="41"/>
      <c r="P106" s="41"/>
    </row>
    <row r="107" spans="1:16" x14ac:dyDescent="0.2">
      <c r="A107" s="48" t="s">
        <v>146</v>
      </c>
      <c r="B107" s="48" t="s">
        <v>148</v>
      </c>
      <c r="C107" s="115"/>
      <c r="D107" s="117"/>
      <c r="E107" s="120">
        <v>0.373</v>
      </c>
      <c r="F107" s="43">
        <f t="shared" si="4"/>
        <v>0</v>
      </c>
      <c r="G107" s="41"/>
      <c r="H107" s="41"/>
      <c r="I107" s="41"/>
      <c r="J107" s="41"/>
      <c r="K107" s="41"/>
      <c r="L107" s="41"/>
      <c r="M107" s="41"/>
      <c r="N107" s="41"/>
      <c r="O107" s="41"/>
      <c r="P107" s="41"/>
    </row>
    <row r="108" spans="1:16" x14ac:dyDescent="0.2">
      <c r="A108" s="48" t="s">
        <v>146</v>
      </c>
      <c r="B108" s="48" t="s">
        <v>149</v>
      </c>
      <c r="C108" s="115"/>
      <c r="D108" s="117"/>
      <c r="E108" s="120">
        <v>0.36499999999999999</v>
      </c>
      <c r="F108" s="43">
        <f t="shared" si="4"/>
        <v>0</v>
      </c>
      <c r="G108" s="41"/>
      <c r="H108" s="41"/>
      <c r="I108" s="41"/>
      <c r="J108" s="41"/>
      <c r="K108" s="41"/>
      <c r="L108" s="41"/>
      <c r="M108" s="41"/>
      <c r="N108" s="41"/>
      <c r="O108" s="41"/>
      <c r="P108" s="41"/>
    </row>
    <row r="109" spans="1:16" x14ac:dyDescent="0.2">
      <c r="A109" s="48" t="s">
        <v>146</v>
      </c>
      <c r="B109" s="48" t="s">
        <v>150</v>
      </c>
      <c r="C109" s="115"/>
      <c r="D109" s="117"/>
      <c r="E109" s="120">
        <v>0.41299999999999998</v>
      </c>
      <c r="F109" s="43">
        <f t="shared" si="4"/>
        <v>0</v>
      </c>
      <c r="G109" s="41"/>
      <c r="H109" s="41"/>
      <c r="I109" s="41"/>
      <c r="J109" s="41"/>
      <c r="K109" s="41"/>
      <c r="L109" s="41"/>
      <c r="M109" s="41"/>
      <c r="N109" s="41"/>
      <c r="O109" s="41"/>
      <c r="P109" s="41"/>
    </row>
    <row r="110" spans="1:16" ht="12.75" customHeight="1" x14ac:dyDescent="0.2">
      <c r="A110" s="48" t="s">
        <v>146</v>
      </c>
      <c r="B110" s="48" t="s">
        <v>151</v>
      </c>
      <c r="C110" s="115"/>
      <c r="D110" s="117"/>
      <c r="E110" s="120">
        <v>0.436</v>
      </c>
      <c r="F110" s="43">
        <f t="shared" si="4"/>
        <v>0</v>
      </c>
      <c r="G110" s="41"/>
      <c r="H110" s="41"/>
      <c r="I110" s="41"/>
      <c r="J110" s="41"/>
      <c r="K110" s="41"/>
      <c r="L110" s="41"/>
      <c r="M110" s="41"/>
      <c r="N110" s="41"/>
      <c r="O110" s="41"/>
      <c r="P110" s="41"/>
    </row>
    <row r="111" spans="1:16" x14ac:dyDescent="0.2">
      <c r="A111" s="48" t="s">
        <v>146</v>
      </c>
      <c r="B111" s="48" t="s">
        <v>152</v>
      </c>
      <c r="C111" s="115"/>
      <c r="D111" s="117"/>
      <c r="E111" s="120">
        <v>0.46700000000000003</v>
      </c>
      <c r="F111" s="43">
        <f t="shared" si="4"/>
        <v>0</v>
      </c>
      <c r="G111" s="41"/>
      <c r="H111" s="41"/>
      <c r="I111" s="41"/>
      <c r="J111" s="41"/>
      <c r="K111" s="41"/>
      <c r="L111" s="41"/>
      <c r="M111" s="41"/>
      <c r="N111" s="41"/>
      <c r="O111" s="41"/>
      <c r="P111" s="41"/>
    </row>
    <row r="112" spans="1:16" x14ac:dyDescent="0.2">
      <c r="A112" s="48" t="s">
        <v>153</v>
      </c>
      <c r="B112" s="48" t="s">
        <v>143</v>
      </c>
      <c r="C112" s="115"/>
      <c r="D112" s="117"/>
      <c r="E112" s="120">
        <v>8.2000000000000003E-2</v>
      </c>
      <c r="F112" s="43">
        <f t="shared" si="4"/>
        <v>0</v>
      </c>
      <c r="G112" s="41"/>
      <c r="H112" s="41"/>
      <c r="I112" s="41"/>
      <c r="J112" s="41"/>
      <c r="K112" s="41"/>
      <c r="L112" s="41"/>
      <c r="M112" s="41"/>
      <c r="N112" s="41"/>
      <c r="O112" s="41"/>
      <c r="P112" s="41"/>
    </row>
    <row r="113" spans="1:16" x14ac:dyDescent="0.2">
      <c r="A113" s="48" t="s">
        <v>153</v>
      </c>
      <c r="B113" s="48" t="s">
        <v>144</v>
      </c>
      <c r="C113" s="115"/>
      <c r="D113" s="117"/>
      <c r="E113" s="120">
        <v>8.2000000000000003E-2</v>
      </c>
      <c r="F113" s="43">
        <f t="shared" si="4"/>
        <v>0</v>
      </c>
      <c r="G113" s="41"/>
      <c r="H113" s="41"/>
      <c r="I113" s="41"/>
      <c r="J113" s="41"/>
      <c r="K113" s="41"/>
      <c r="L113" s="41"/>
      <c r="M113" s="41"/>
      <c r="N113" s="41"/>
      <c r="O113" s="41"/>
      <c r="P113" s="41"/>
    </row>
    <row r="114" spans="1:16" x14ac:dyDescent="0.2">
      <c r="A114" s="48" t="s">
        <v>153</v>
      </c>
      <c r="B114" s="48" t="s">
        <v>154</v>
      </c>
      <c r="C114" s="115"/>
      <c r="D114" s="117"/>
      <c r="E114" s="120">
        <v>6.6000000000000003E-2</v>
      </c>
      <c r="F114" s="43">
        <f t="shared" si="4"/>
        <v>0</v>
      </c>
      <c r="G114" s="41"/>
      <c r="H114" s="41"/>
      <c r="I114" s="41"/>
      <c r="J114" s="41"/>
      <c r="K114" s="41"/>
      <c r="L114" s="41"/>
      <c r="M114" s="41"/>
      <c r="N114" s="41"/>
      <c r="O114" s="41"/>
      <c r="P114" s="41"/>
    </row>
    <row r="115" spans="1:16" x14ac:dyDescent="0.2">
      <c r="A115" s="48" t="s">
        <v>153</v>
      </c>
      <c r="B115" s="48" t="s">
        <v>155</v>
      </c>
      <c r="C115" s="115"/>
      <c r="D115" s="117"/>
      <c r="E115" s="120">
        <v>7.3999999999999996E-2</v>
      </c>
      <c r="F115" s="43">
        <f t="shared" si="4"/>
        <v>0</v>
      </c>
      <c r="G115" s="41"/>
      <c r="H115" s="41"/>
      <c r="I115" s="41"/>
      <c r="J115" s="41"/>
      <c r="K115" s="41"/>
      <c r="L115" s="41"/>
      <c r="M115" s="41"/>
      <c r="N115" s="41"/>
      <c r="O115" s="41"/>
      <c r="P115" s="41"/>
    </row>
    <row r="116" spans="1:16" x14ac:dyDescent="0.2">
      <c r="A116" s="48" t="s">
        <v>153</v>
      </c>
      <c r="B116" s="48" t="s">
        <v>97</v>
      </c>
      <c r="C116" s="115"/>
      <c r="D116" s="117"/>
      <c r="E116" s="120">
        <v>2.8000000000000001E-2</v>
      </c>
      <c r="F116" s="43">
        <f t="shared" si="4"/>
        <v>0</v>
      </c>
      <c r="G116" s="41"/>
      <c r="H116" s="41"/>
      <c r="I116" s="41"/>
      <c r="J116" s="41"/>
      <c r="K116" s="41"/>
      <c r="L116" s="41"/>
      <c r="M116" s="41"/>
      <c r="N116" s="41"/>
      <c r="O116" s="41"/>
      <c r="P116" s="41"/>
    </row>
    <row r="117" spans="1:16" x14ac:dyDescent="0.2">
      <c r="A117" s="48" t="s">
        <v>153</v>
      </c>
      <c r="B117" s="48" t="s">
        <v>156</v>
      </c>
      <c r="C117" s="115"/>
      <c r="D117" s="117"/>
      <c r="E117" s="120">
        <v>4.4999999999999998E-2</v>
      </c>
      <c r="F117" s="43">
        <f t="shared" si="4"/>
        <v>0</v>
      </c>
      <c r="G117" s="41"/>
      <c r="H117" s="41"/>
      <c r="I117" s="41"/>
      <c r="J117" s="41"/>
      <c r="K117" s="41"/>
      <c r="L117" s="41"/>
      <c r="M117" s="41"/>
      <c r="N117" s="41"/>
      <c r="O117" s="41"/>
      <c r="P117" s="41"/>
    </row>
    <row r="118" spans="1:16" x14ac:dyDescent="0.2">
      <c r="A118" s="48" t="s">
        <v>153</v>
      </c>
      <c r="B118" s="48" t="s">
        <v>157</v>
      </c>
      <c r="C118" s="115"/>
      <c r="D118" s="117"/>
      <c r="E118" s="120">
        <v>2.1000000000000001E-2</v>
      </c>
      <c r="F118" s="43">
        <f t="shared" si="4"/>
        <v>0</v>
      </c>
      <c r="G118" s="41"/>
      <c r="H118" s="41"/>
      <c r="I118" s="41"/>
      <c r="J118" s="41"/>
      <c r="K118" s="41"/>
      <c r="L118" s="41"/>
      <c r="M118" s="41"/>
      <c r="N118" s="41"/>
      <c r="O118" s="41"/>
      <c r="P118" s="41"/>
    </row>
    <row r="119" spans="1:16" x14ac:dyDescent="0.2">
      <c r="A119" s="48" t="s">
        <v>153</v>
      </c>
      <c r="B119" s="48" t="s">
        <v>158</v>
      </c>
      <c r="C119" s="115"/>
      <c r="D119" s="117"/>
      <c r="E119" s="120">
        <v>3.9E-2</v>
      </c>
      <c r="F119" s="43">
        <f t="shared" si="4"/>
        <v>0</v>
      </c>
      <c r="G119" s="41"/>
      <c r="H119" s="41"/>
      <c r="I119" s="41"/>
      <c r="J119" s="41"/>
      <c r="K119" s="41"/>
      <c r="L119" s="41"/>
      <c r="M119" s="41"/>
      <c r="N119" s="41"/>
      <c r="O119" s="41"/>
      <c r="P119" s="41"/>
    </row>
    <row r="120" spans="1:16" x14ac:dyDescent="0.2">
      <c r="A120" s="48" t="s">
        <v>159</v>
      </c>
      <c r="B120" s="48" t="s">
        <v>160</v>
      </c>
      <c r="C120" s="115"/>
      <c r="D120" s="117"/>
      <c r="E120" s="120">
        <v>9.1999999999999998E-2</v>
      </c>
      <c r="F120" s="43">
        <f t="shared" si="4"/>
        <v>0</v>
      </c>
      <c r="G120" s="41"/>
      <c r="H120" s="41"/>
      <c r="I120" s="41"/>
      <c r="J120" s="41"/>
      <c r="K120" s="41"/>
      <c r="L120" s="41"/>
      <c r="M120" s="41"/>
      <c r="N120" s="41"/>
      <c r="O120" s="41"/>
      <c r="P120" s="41"/>
    </row>
    <row r="121" spans="1:16" x14ac:dyDescent="0.2">
      <c r="A121" s="48" t="s">
        <v>159</v>
      </c>
      <c r="B121" s="48" t="s">
        <v>161</v>
      </c>
      <c r="C121" s="115"/>
      <c r="D121" s="117"/>
      <c r="E121" s="120">
        <v>7.9000000000000001E-2</v>
      </c>
      <c r="F121" s="43">
        <f t="shared" si="4"/>
        <v>0</v>
      </c>
      <c r="G121" s="41"/>
      <c r="H121" s="41"/>
      <c r="I121" s="41"/>
      <c r="J121" s="41"/>
      <c r="K121" s="41"/>
      <c r="L121" s="41"/>
      <c r="M121" s="41"/>
      <c r="N121" s="41"/>
      <c r="O121" s="41"/>
      <c r="P121" s="41"/>
    </row>
    <row r="122" spans="1:16" x14ac:dyDescent="0.2">
      <c r="A122" s="48" t="s">
        <v>159</v>
      </c>
      <c r="B122" s="48" t="s">
        <v>162</v>
      </c>
      <c r="C122" s="115"/>
      <c r="D122" s="117"/>
      <c r="E122" s="120">
        <v>8.2000000000000003E-2</v>
      </c>
      <c r="F122" s="43">
        <f t="shared" si="4"/>
        <v>0</v>
      </c>
      <c r="G122" s="41"/>
      <c r="H122" s="41"/>
      <c r="I122" s="41"/>
      <c r="J122" s="41"/>
      <c r="K122" s="41"/>
      <c r="L122" s="41"/>
      <c r="M122" s="41"/>
      <c r="N122" s="41"/>
      <c r="O122" s="41"/>
      <c r="P122" s="41"/>
    </row>
    <row r="123" spans="1:16" x14ac:dyDescent="0.2">
      <c r="A123" s="48" t="s">
        <v>159</v>
      </c>
      <c r="B123" s="48" t="s">
        <v>163</v>
      </c>
      <c r="C123" s="115"/>
      <c r="D123" s="117"/>
      <c r="E123" s="120">
        <v>7.6999999999999999E-2</v>
      </c>
      <c r="F123" s="43">
        <f t="shared" si="4"/>
        <v>0</v>
      </c>
      <c r="G123" s="41"/>
      <c r="H123" s="41"/>
      <c r="I123" s="41"/>
      <c r="J123" s="41"/>
      <c r="K123" s="41"/>
      <c r="L123" s="41"/>
      <c r="M123" s="41"/>
      <c r="N123" s="41"/>
      <c r="O123" s="41"/>
      <c r="P123" s="41"/>
    </row>
    <row r="124" spans="1:16" x14ac:dyDescent="0.2">
      <c r="A124" s="48"/>
      <c r="B124" s="48"/>
      <c r="C124" s="116"/>
      <c r="D124" s="118"/>
      <c r="E124" s="118"/>
      <c r="F124" s="46"/>
      <c r="G124" s="41"/>
      <c r="H124" s="41"/>
      <c r="I124" s="41"/>
      <c r="J124" s="41"/>
      <c r="K124" s="41"/>
      <c r="L124" s="41"/>
      <c r="M124" s="41"/>
      <c r="N124" s="41"/>
      <c r="O124" s="41"/>
      <c r="P124" s="41"/>
    </row>
    <row r="125" spans="1:16" ht="12.75" customHeight="1" x14ac:dyDescent="0.2">
      <c r="A125" s="49" t="s">
        <v>176</v>
      </c>
      <c r="B125" s="48" t="s">
        <v>528</v>
      </c>
      <c r="C125" s="116"/>
      <c r="D125" s="118"/>
      <c r="E125" s="118"/>
      <c r="F125" s="46"/>
      <c r="G125" s="41"/>
      <c r="H125" s="41"/>
      <c r="I125" s="41"/>
      <c r="J125" s="41"/>
      <c r="K125" s="41"/>
      <c r="L125" s="41"/>
      <c r="M125" s="41"/>
      <c r="N125" s="41"/>
      <c r="O125" s="41"/>
      <c r="P125" s="41"/>
    </row>
    <row r="126" spans="1:16" x14ac:dyDescent="0.2">
      <c r="A126" s="49" t="s">
        <v>176</v>
      </c>
      <c r="B126" s="50" t="s">
        <v>182</v>
      </c>
      <c r="C126" s="115"/>
      <c r="D126" s="117"/>
      <c r="E126" s="120">
        <v>3.46</v>
      </c>
      <c r="F126" s="43">
        <f t="shared" ref="F126:F127" si="5">C126*(E126*D126/12)</f>
        <v>0</v>
      </c>
      <c r="G126" s="41"/>
      <c r="H126" s="41"/>
      <c r="I126" s="41"/>
      <c r="J126" s="41"/>
      <c r="K126" s="41"/>
      <c r="L126" s="41"/>
      <c r="M126" s="41"/>
      <c r="N126" s="41"/>
      <c r="O126" s="41"/>
      <c r="P126" s="41"/>
    </row>
    <row r="127" spans="1:16" x14ac:dyDescent="0.2">
      <c r="A127" s="49" t="s">
        <v>176</v>
      </c>
      <c r="B127" s="50" t="s">
        <v>183</v>
      </c>
      <c r="C127" s="115"/>
      <c r="D127" s="117"/>
      <c r="E127" s="120">
        <v>1.04</v>
      </c>
      <c r="F127" s="43">
        <f t="shared" si="5"/>
        <v>0</v>
      </c>
      <c r="G127" s="41"/>
      <c r="H127" s="41"/>
      <c r="I127" s="41"/>
      <c r="J127" s="41"/>
      <c r="K127" s="41"/>
      <c r="L127" s="41"/>
      <c r="M127" s="41"/>
      <c r="N127" s="41"/>
      <c r="O127" s="41"/>
      <c r="P127" s="41"/>
    </row>
    <row r="128" spans="1:16" ht="12.75" customHeight="1" x14ac:dyDescent="0.2">
      <c r="A128" s="49" t="s">
        <v>176</v>
      </c>
      <c r="B128" s="48" t="s">
        <v>674</v>
      </c>
      <c r="C128" s="116"/>
      <c r="D128" s="118"/>
      <c r="E128" s="118"/>
      <c r="F128" s="46"/>
      <c r="G128" s="41"/>
      <c r="H128" s="41"/>
      <c r="I128" s="41"/>
      <c r="J128" s="41"/>
      <c r="K128" s="41"/>
      <c r="L128" s="41"/>
      <c r="M128" s="41"/>
      <c r="N128" s="41"/>
      <c r="O128" s="41"/>
      <c r="P128" s="41"/>
    </row>
    <row r="129" spans="1:16" x14ac:dyDescent="0.2">
      <c r="A129" s="49" t="s">
        <v>176</v>
      </c>
      <c r="B129" s="50" t="s">
        <v>184</v>
      </c>
      <c r="C129" s="115"/>
      <c r="D129" s="117"/>
      <c r="E129" s="120">
        <v>4.8000000000000001E-2</v>
      </c>
      <c r="F129" s="43">
        <f t="shared" ref="F129" si="6">C129*(E129*D129/12)</f>
        <v>0</v>
      </c>
      <c r="G129" s="41"/>
      <c r="H129" s="41"/>
      <c r="I129" s="41"/>
      <c r="J129" s="41"/>
      <c r="K129" s="41"/>
      <c r="L129" s="41"/>
      <c r="M129" s="41"/>
      <c r="N129" s="41"/>
      <c r="O129" s="41"/>
      <c r="P129" s="41"/>
    </row>
    <row r="130" spans="1:16" x14ac:dyDescent="0.2">
      <c r="A130" s="41"/>
      <c r="B130" s="41"/>
      <c r="C130" s="116"/>
      <c r="D130" s="118"/>
      <c r="E130" s="118"/>
      <c r="F130" s="46"/>
      <c r="G130" s="41"/>
      <c r="H130" s="41"/>
      <c r="I130" s="41"/>
      <c r="J130" s="41"/>
      <c r="K130" s="41"/>
      <c r="L130" s="41"/>
      <c r="M130" s="41"/>
      <c r="N130" s="41"/>
      <c r="O130" s="41"/>
      <c r="P130" s="41"/>
    </row>
    <row r="131" spans="1:16" ht="12.75" customHeight="1" x14ac:dyDescent="0.2">
      <c r="A131" s="41" t="s">
        <v>177</v>
      </c>
      <c r="B131" s="41" t="s">
        <v>522</v>
      </c>
      <c r="C131" s="116"/>
      <c r="D131" s="118"/>
      <c r="E131" s="118"/>
      <c r="F131" s="46"/>
      <c r="G131" s="41"/>
      <c r="H131" s="158" t="s">
        <v>529</v>
      </c>
      <c r="I131" s="158"/>
      <c r="J131" s="158"/>
      <c r="K131" s="158"/>
      <c r="L131" s="158"/>
      <c r="M131" s="158"/>
      <c r="N131" s="158"/>
      <c r="O131" s="158"/>
      <c r="P131" s="158"/>
    </row>
    <row r="132" spans="1:16" x14ac:dyDescent="0.2">
      <c r="A132" s="41" t="s">
        <v>177</v>
      </c>
      <c r="B132" s="50" t="s">
        <v>179</v>
      </c>
      <c r="C132" s="115"/>
      <c r="D132" s="117"/>
      <c r="E132" s="120">
        <v>17.399999999999999</v>
      </c>
      <c r="F132" s="43">
        <f t="shared" ref="F132:F136" si="7">C132*(E132*D132/12)</f>
        <v>0</v>
      </c>
      <c r="G132" s="41"/>
      <c r="H132" s="158"/>
      <c r="I132" s="158"/>
      <c r="J132" s="158"/>
      <c r="K132" s="158"/>
      <c r="L132" s="158"/>
      <c r="M132" s="158"/>
      <c r="N132" s="158"/>
      <c r="O132" s="158"/>
      <c r="P132" s="158"/>
    </row>
    <row r="133" spans="1:16" x14ac:dyDescent="0.2">
      <c r="A133" s="41" t="s">
        <v>177</v>
      </c>
      <c r="B133" s="50" t="s">
        <v>180</v>
      </c>
      <c r="C133" s="115"/>
      <c r="D133" s="117"/>
      <c r="E133" s="120">
        <v>9.5</v>
      </c>
      <c r="F133" s="43">
        <f t="shared" si="7"/>
        <v>0</v>
      </c>
      <c r="G133" s="41"/>
      <c r="H133" s="41"/>
      <c r="I133" s="41"/>
      <c r="J133" s="41"/>
      <c r="K133" s="41"/>
      <c r="L133" s="41"/>
      <c r="M133" s="41"/>
      <c r="N133" s="41"/>
      <c r="O133" s="41"/>
      <c r="P133" s="41"/>
    </row>
    <row r="134" spans="1:16" x14ac:dyDescent="0.2">
      <c r="A134" s="41" t="s">
        <v>177</v>
      </c>
      <c r="B134" s="50" t="s">
        <v>181</v>
      </c>
      <c r="C134" s="115"/>
      <c r="D134" s="117"/>
      <c r="E134" s="120">
        <v>0.44</v>
      </c>
      <c r="F134" s="43">
        <f t="shared" si="7"/>
        <v>0</v>
      </c>
      <c r="G134" s="41"/>
      <c r="H134" s="41"/>
      <c r="I134" s="41"/>
      <c r="J134" s="41"/>
      <c r="K134" s="41"/>
      <c r="L134" s="41"/>
      <c r="M134" s="41"/>
      <c r="N134" s="41"/>
      <c r="O134" s="41"/>
      <c r="P134" s="41"/>
    </row>
    <row r="135" spans="1:16" x14ac:dyDescent="0.2">
      <c r="A135" s="41" t="s">
        <v>177</v>
      </c>
      <c r="B135" s="50" t="s">
        <v>178</v>
      </c>
      <c r="C135" s="115"/>
      <c r="D135" s="117"/>
      <c r="E135" s="120">
        <v>3.17</v>
      </c>
      <c r="F135" s="43">
        <f t="shared" si="7"/>
        <v>0</v>
      </c>
      <c r="G135" s="41"/>
      <c r="H135" s="41"/>
      <c r="I135" s="41"/>
      <c r="J135" s="41"/>
      <c r="K135" s="41"/>
      <c r="L135" s="41"/>
      <c r="M135" s="41"/>
      <c r="N135" s="41"/>
      <c r="O135" s="41"/>
      <c r="P135" s="41"/>
    </row>
    <row r="136" spans="1:16" x14ac:dyDescent="0.2">
      <c r="A136" s="41" t="s">
        <v>177</v>
      </c>
      <c r="B136" s="50" t="s">
        <v>530</v>
      </c>
      <c r="C136" s="115"/>
      <c r="D136" s="117"/>
      <c r="E136" s="121">
        <f>E135*(1+0.036)</f>
        <v>3.2841200000000002</v>
      </c>
      <c r="F136" s="43">
        <f t="shared" si="7"/>
        <v>0</v>
      </c>
      <c r="G136" s="41"/>
      <c r="H136" s="41"/>
      <c r="I136" s="41"/>
      <c r="J136" s="41"/>
      <c r="K136" s="41"/>
      <c r="L136" s="41"/>
      <c r="M136" s="41"/>
      <c r="N136" s="41"/>
      <c r="O136" s="41"/>
      <c r="P136" s="41"/>
    </row>
    <row r="137" spans="1:16" x14ac:dyDescent="0.2">
      <c r="A137" s="41" t="s">
        <v>177</v>
      </c>
      <c r="B137" s="41" t="s">
        <v>523</v>
      </c>
      <c r="C137" s="116"/>
      <c r="D137" s="118"/>
      <c r="E137" s="118"/>
      <c r="F137" s="46"/>
      <c r="G137" s="41"/>
      <c r="H137" s="41"/>
      <c r="I137" s="41"/>
      <c r="J137" s="41"/>
      <c r="K137" s="41"/>
      <c r="L137" s="41"/>
      <c r="M137" s="41"/>
      <c r="N137" s="41"/>
      <c r="O137" s="41"/>
      <c r="P137" s="41"/>
    </row>
    <row r="138" spans="1:16" x14ac:dyDescent="0.2">
      <c r="A138" s="41" t="s">
        <v>177</v>
      </c>
      <c r="B138" s="50" t="s">
        <v>179</v>
      </c>
      <c r="C138" s="115"/>
      <c r="D138" s="117"/>
      <c r="E138" s="120">
        <v>14.3</v>
      </c>
      <c r="F138" s="43">
        <f t="shared" ref="F138:F142" si="8">C138*(E138*D138/12)</f>
        <v>0</v>
      </c>
      <c r="G138" s="41"/>
      <c r="H138" s="41"/>
      <c r="I138" s="41"/>
      <c r="J138" s="41"/>
      <c r="K138" s="41"/>
      <c r="L138" s="41"/>
      <c r="M138" s="41"/>
      <c r="N138" s="41"/>
      <c r="O138" s="41"/>
      <c r="P138" s="41"/>
    </row>
    <row r="139" spans="1:16" x14ac:dyDescent="0.2">
      <c r="A139" s="41" t="s">
        <v>177</v>
      </c>
      <c r="B139" s="50" t="s">
        <v>180</v>
      </c>
      <c r="C139" s="115"/>
      <c r="D139" s="117"/>
      <c r="E139" s="120">
        <v>7.8</v>
      </c>
      <c r="F139" s="43">
        <f t="shared" si="8"/>
        <v>0</v>
      </c>
      <c r="G139" s="41"/>
      <c r="H139" s="41"/>
      <c r="I139" s="41"/>
      <c r="J139" s="41"/>
      <c r="K139" s="41"/>
      <c r="L139" s="41"/>
      <c r="M139" s="41"/>
      <c r="N139" s="41"/>
      <c r="O139" s="41"/>
      <c r="P139" s="41"/>
    </row>
    <row r="140" spans="1:16" x14ac:dyDescent="0.2">
      <c r="A140" s="41" t="s">
        <v>177</v>
      </c>
      <c r="B140" s="50" t="s">
        <v>181</v>
      </c>
      <c r="C140" s="115"/>
      <c r="D140" s="117"/>
      <c r="E140" s="120">
        <v>0.39</v>
      </c>
      <c r="F140" s="43">
        <f t="shared" si="8"/>
        <v>0</v>
      </c>
      <c r="G140" s="41"/>
      <c r="H140" s="41"/>
      <c r="I140" s="41"/>
      <c r="J140" s="41"/>
      <c r="K140" s="41"/>
      <c r="L140" s="41"/>
      <c r="M140" s="41"/>
      <c r="N140" s="41"/>
      <c r="O140" s="41"/>
      <c r="P140" s="41"/>
    </row>
    <row r="141" spans="1:16" x14ac:dyDescent="0.2">
      <c r="A141" s="41" t="s">
        <v>177</v>
      </c>
      <c r="B141" s="50" t="s">
        <v>178</v>
      </c>
      <c r="C141" s="115"/>
      <c r="D141" s="117"/>
      <c r="E141" s="120">
        <v>2.6</v>
      </c>
      <c r="F141" s="43">
        <f t="shared" si="8"/>
        <v>0</v>
      </c>
      <c r="G141" s="41"/>
      <c r="H141" s="41"/>
      <c r="I141" s="41"/>
      <c r="J141" s="41"/>
      <c r="K141" s="41"/>
      <c r="L141" s="41"/>
      <c r="M141" s="41"/>
      <c r="N141" s="41"/>
      <c r="O141" s="41"/>
      <c r="P141" s="41"/>
    </row>
    <row r="142" spans="1:16" x14ac:dyDescent="0.2">
      <c r="A142" s="41" t="s">
        <v>177</v>
      </c>
      <c r="B142" s="50" t="s">
        <v>530</v>
      </c>
      <c r="C142" s="115"/>
      <c r="D142" s="117"/>
      <c r="E142" s="121">
        <f>E141*(1+0.03)</f>
        <v>2.6780000000000004</v>
      </c>
      <c r="F142" s="43">
        <f t="shared" si="8"/>
        <v>0</v>
      </c>
      <c r="G142" s="41"/>
      <c r="H142" s="41"/>
      <c r="I142" s="41"/>
      <c r="J142" s="41"/>
      <c r="K142" s="41"/>
      <c r="L142" s="41"/>
      <c r="M142" s="41"/>
      <c r="N142" s="41"/>
      <c r="O142" s="41"/>
      <c r="P142" s="41"/>
    </row>
    <row r="143" spans="1:16" x14ac:dyDescent="0.2">
      <c r="A143" s="41" t="s">
        <v>177</v>
      </c>
      <c r="B143" s="41" t="s">
        <v>524</v>
      </c>
      <c r="C143" s="116"/>
      <c r="D143" s="118"/>
      <c r="E143" s="118"/>
      <c r="F143" s="46"/>
      <c r="G143" s="41"/>
      <c r="H143" s="41"/>
      <c r="I143" s="41"/>
      <c r="J143" s="41"/>
      <c r="K143" s="41"/>
      <c r="L143" s="41"/>
      <c r="M143" s="41"/>
      <c r="N143" s="41"/>
      <c r="O143" s="41"/>
      <c r="P143" s="41"/>
    </row>
    <row r="144" spans="1:16" x14ac:dyDescent="0.2">
      <c r="A144" s="41" t="s">
        <v>177</v>
      </c>
      <c r="B144" s="50" t="s">
        <v>178</v>
      </c>
      <c r="C144" s="115"/>
      <c r="D144" s="117"/>
      <c r="E144" s="120">
        <v>3.38</v>
      </c>
      <c r="F144" s="43">
        <f t="shared" ref="F144" si="9">C144*(E144*D144/12)</f>
        <v>0</v>
      </c>
      <c r="G144" s="41"/>
      <c r="H144" s="41"/>
      <c r="I144" s="41"/>
      <c r="J144" s="41"/>
      <c r="K144" s="41"/>
      <c r="L144" s="41"/>
      <c r="M144" s="41"/>
      <c r="N144" s="41"/>
      <c r="O144" s="41"/>
      <c r="P144" s="41"/>
    </row>
    <row r="145" spans="1:16" x14ac:dyDescent="0.2">
      <c r="A145" s="41" t="s">
        <v>177</v>
      </c>
      <c r="B145" s="51" t="s">
        <v>185</v>
      </c>
      <c r="C145" s="115"/>
      <c r="D145" s="117"/>
      <c r="E145" s="120">
        <v>1.92</v>
      </c>
      <c r="F145" s="43">
        <f t="shared" ref="F145:F147" si="10">C145*(E145*D145/12)</f>
        <v>0</v>
      </c>
      <c r="G145" s="41"/>
      <c r="H145" s="41"/>
      <c r="I145" s="41"/>
      <c r="J145" s="41"/>
      <c r="K145" s="41"/>
      <c r="L145" s="41"/>
      <c r="M145" s="41"/>
      <c r="N145" s="41"/>
      <c r="O145" s="41"/>
      <c r="P145" s="41"/>
    </row>
    <row r="146" spans="1:16" x14ac:dyDescent="0.2">
      <c r="A146" s="41" t="s">
        <v>177</v>
      </c>
      <c r="B146" s="51" t="s">
        <v>186</v>
      </c>
      <c r="C146" s="115"/>
      <c r="D146" s="117"/>
      <c r="E146" s="120">
        <v>1.46</v>
      </c>
      <c r="F146" s="43">
        <f t="shared" si="10"/>
        <v>0</v>
      </c>
      <c r="G146" s="41"/>
      <c r="H146" s="41"/>
      <c r="I146" s="41"/>
      <c r="J146" s="41"/>
      <c r="K146" s="41"/>
      <c r="L146" s="41"/>
      <c r="M146" s="41"/>
      <c r="N146" s="41"/>
      <c r="O146" s="41"/>
      <c r="P146" s="41"/>
    </row>
    <row r="147" spans="1:16" x14ac:dyDescent="0.2">
      <c r="A147" s="41" t="s">
        <v>177</v>
      </c>
      <c r="B147" s="50" t="s">
        <v>530</v>
      </c>
      <c r="C147" s="115"/>
      <c r="D147" s="117"/>
      <c r="E147" s="121">
        <f>E144*(1+0.039)</f>
        <v>3.5118199999999997</v>
      </c>
      <c r="F147" s="43">
        <f t="shared" si="10"/>
        <v>0</v>
      </c>
      <c r="G147" s="41"/>
      <c r="H147" s="41"/>
      <c r="I147" s="41"/>
      <c r="J147" s="41"/>
      <c r="K147" s="41"/>
      <c r="L147" s="41"/>
      <c r="M147" s="41"/>
      <c r="N147" s="41"/>
      <c r="O147" s="41"/>
      <c r="P147" s="41"/>
    </row>
    <row r="148" spans="1:16" x14ac:dyDescent="0.2">
      <c r="A148" s="41" t="s">
        <v>177</v>
      </c>
      <c r="B148" s="41" t="s">
        <v>526</v>
      </c>
      <c r="C148" s="116"/>
      <c r="D148" s="118"/>
      <c r="E148" s="118"/>
      <c r="F148" s="46"/>
      <c r="G148" s="41"/>
      <c r="H148" s="41"/>
      <c r="I148" s="41"/>
      <c r="J148" s="41"/>
      <c r="K148" s="41"/>
      <c r="L148" s="41"/>
      <c r="M148" s="41"/>
      <c r="N148" s="41"/>
      <c r="O148" s="41"/>
      <c r="P148" s="41"/>
    </row>
    <row r="149" spans="1:16" x14ac:dyDescent="0.2">
      <c r="A149" s="41" t="s">
        <v>177</v>
      </c>
      <c r="B149" s="50" t="s">
        <v>178</v>
      </c>
      <c r="C149" s="115"/>
      <c r="D149" s="117"/>
      <c r="E149" s="120">
        <v>2.76</v>
      </c>
      <c r="F149" s="43">
        <f t="shared" ref="F149:F152" si="11">C149*(E149*D149/12)</f>
        <v>0</v>
      </c>
      <c r="G149" s="41"/>
      <c r="H149" s="41"/>
      <c r="I149" s="41"/>
      <c r="J149" s="41"/>
      <c r="K149" s="41"/>
      <c r="L149" s="41"/>
      <c r="M149" s="41"/>
      <c r="N149" s="41"/>
      <c r="O149" s="41"/>
      <c r="P149" s="41"/>
    </row>
    <row r="150" spans="1:16" x14ac:dyDescent="0.2">
      <c r="A150" s="41" t="s">
        <v>177</v>
      </c>
      <c r="B150" s="51" t="s">
        <v>185</v>
      </c>
      <c r="C150" s="115"/>
      <c r="D150" s="117"/>
      <c r="E150" s="120">
        <v>1.57</v>
      </c>
      <c r="F150" s="43">
        <f t="shared" si="11"/>
        <v>0</v>
      </c>
      <c r="G150" s="41"/>
      <c r="H150" s="41"/>
      <c r="I150" s="41"/>
      <c r="J150" s="41"/>
      <c r="K150" s="41"/>
      <c r="L150" s="41"/>
      <c r="M150" s="41"/>
      <c r="N150" s="41"/>
      <c r="O150" s="41"/>
      <c r="P150" s="41"/>
    </row>
    <row r="151" spans="1:16" x14ac:dyDescent="0.2">
      <c r="A151" s="41" t="s">
        <v>177</v>
      </c>
      <c r="B151" s="51" t="s">
        <v>186</v>
      </c>
      <c r="C151" s="115"/>
      <c r="D151" s="117"/>
      <c r="E151" s="120">
        <v>1.19</v>
      </c>
      <c r="F151" s="43">
        <f t="shared" si="11"/>
        <v>0</v>
      </c>
      <c r="G151" s="41"/>
      <c r="H151" s="41"/>
      <c r="I151" s="41"/>
      <c r="J151" s="41"/>
      <c r="K151" s="41"/>
      <c r="L151" s="41"/>
      <c r="M151" s="41"/>
      <c r="N151" s="41"/>
      <c r="O151" s="41"/>
      <c r="P151" s="41"/>
    </row>
    <row r="152" spans="1:16" x14ac:dyDescent="0.2">
      <c r="A152" s="41" t="s">
        <v>177</v>
      </c>
      <c r="B152" s="50" t="s">
        <v>530</v>
      </c>
      <c r="C152" s="115"/>
      <c r="D152" s="117"/>
      <c r="E152" s="121">
        <f>E149*(1+0.032)</f>
        <v>2.8483199999999997</v>
      </c>
      <c r="F152" s="43">
        <f t="shared" si="11"/>
        <v>0</v>
      </c>
      <c r="G152" s="41"/>
      <c r="H152" s="41"/>
      <c r="I152" s="41"/>
      <c r="J152" s="41"/>
      <c r="K152" s="41"/>
      <c r="L152" s="41"/>
      <c r="M152" s="41"/>
      <c r="N152" s="41"/>
      <c r="O152" s="41"/>
      <c r="P152" s="41"/>
    </row>
    <row r="153" spans="1:16" x14ac:dyDescent="0.2">
      <c r="A153" s="41" t="s">
        <v>177</v>
      </c>
      <c r="B153" s="41" t="s">
        <v>525</v>
      </c>
      <c r="C153" s="116"/>
      <c r="D153" s="118"/>
      <c r="E153" s="118"/>
      <c r="F153" s="46"/>
      <c r="G153" s="41"/>
      <c r="H153" s="41"/>
      <c r="I153" s="41"/>
      <c r="J153" s="41"/>
      <c r="K153" s="41"/>
      <c r="L153" s="41"/>
      <c r="M153" s="41"/>
      <c r="N153" s="41"/>
      <c r="O153" s="41"/>
      <c r="P153" s="41"/>
    </row>
    <row r="154" spans="1:16" x14ac:dyDescent="0.2">
      <c r="A154" s="41" t="s">
        <v>177</v>
      </c>
      <c r="B154" s="50" t="s">
        <v>178</v>
      </c>
      <c r="C154" s="115"/>
      <c r="D154" s="117"/>
      <c r="E154" s="120">
        <v>2.9</v>
      </c>
      <c r="F154" s="43">
        <f t="shared" ref="F154:F157" si="12">C154*(E154*D154/12)</f>
        <v>0</v>
      </c>
      <c r="G154" s="41"/>
      <c r="H154" s="41"/>
      <c r="I154" s="41"/>
      <c r="J154" s="41"/>
      <c r="K154" s="41"/>
      <c r="L154" s="41"/>
      <c r="M154" s="41"/>
      <c r="N154" s="41"/>
      <c r="O154" s="41"/>
      <c r="P154" s="41"/>
    </row>
    <row r="155" spans="1:16" x14ac:dyDescent="0.2">
      <c r="A155" s="41" t="s">
        <v>177</v>
      </c>
      <c r="B155" s="51" t="s">
        <v>185</v>
      </c>
      <c r="C155" s="115"/>
      <c r="D155" s="117"/>
      <c r="E155" s="120">
        <v>1.44</v>
      </c>
      <c r="F155" s="43">
        <f t="shared" si="12"/>
        <v>0</v>
      </c>
      <c r="G155" s="41"/>
      <c r="H155" s="41"/>
      <c r="I155" s="41"/>
      <c r="J155" s="41"/>
      <c r="K155" s="41"/>
      <c r="L155" s="41"/>
      <c r="M155" s="41"/>
      <c r="N155" s="41"/>
      <c r="O155" s="41"/>
      <c r="P155" s="41"/>
    </row>
    <row r="156" spans="1:16" x14ac:dyDescent="0.2">
      <c r="A156" s="41" t="s">
        <v>177</v>
      </c>
      <c r="B156" s="51" t="s">
        <v>186</v>
      </c>
      <c r="C156" s="115"/>
      <c r="D156" s="117"/>
      <c r="E156" s="120">
        <v>1.46</v>
      </c>
      <c r="F156" s="43">
        <f t="shared" si="12"/>
        <v>0</v>
      </c>
      <c r="G156" s="41"/>
      <c r="H156" s="41"/>
      <c r="I156" s="41"/>
      <c r="J156" s="41"/>
      <c r="K156" s="41"/>
      <c r="L156" s="41"/>
      <c r="M156" s="41"/>
      <c r="N156" s="41"/>
      <c r="O156" s="41"/>
      <c r="P156" s="41"/>
    </row>
    <row r="157" spans="1:16" x14ac:dyDescent="0.2">
      <c r="A157" s="41" t="s">
        <v>177</v>
      </c>
      <c r="B157" s="50" t="s">
        <v>530</v>
      </c>
      <c r="C157" s="115"/>
      <c r="D157" s="117"/>
      <c r="E157" s="121">
        <f>E154*(1+0.033)</f>
        <v>2.9956999999999998</v>
      </c>
      <c r="F157" s="43">
        <f t="shared" si="12"/>
        <v>0</v>
      </c>
      <c r="G157" s="41"/>
      <c r="H157" s="41"/>
      <c r="I157" s="41"/>
      <c r="J157" s="41"/>
      <c r="K157" s="41"/>
      <c r="L157" s="41"/>
      <c r="M157" s="41"/>
      <c r="N157" s="41"/>
      <c r="O157" s="41"/>
      <c r="P157" s="41"/>
    </row>
    <row r="158" spans="1:16" x14ac:dyDescent="0.2">
      <c r="A158" s="41" t="s">
        <v>177</v>
      </c>
      <c r="B158" s="41" t="s">
        <v>527</v>
      </c>
      <c r="C158" s="116"/>
      <c r="D158" s="118"/>
      <c r="E158" s="118"/>
      <c r="F158" s="46"/>
      <c r="G158" s="41"/>
      <c r="H158" s="41"/>
      <c r="I158" s="41"/>
      <c r="J158" s="41"/>
      <c r="K158" s="41"/>
      <c r="L158" s="41"/>
      <c r="M158" s="41"/>
      <c r="N158" s="41"/>
      <c r="O158" s="41"/>
      <c r="P158" s="41"/>
    </row>
    <row r="159" spans="1:16" x14ac:dyDescent="0.2">
      <c r="A159" s="41" t="s">
        <v>177</v>
      </c>
      <c r="B159" s="50" t="s">
        <v>178</v>
      </c>
      <c r="C159" s="115"/>
      <c r="D159" s="117"/>
      <c r="E159" s="120">
        <v>2.37</v>
      </c>
      <c r="F159" s="43">
        <f t="shared" ref="F159:F162" si="13">C159*(E159*D159/12)</f>
        <v>0</v>
      </c>
      <c r="G159" s="41"/>
      <c r="H159" s="41"/>
      <c r="I159" s="41"/>
      <c r="J159" s="41"/>
      <c r="K159" s="41"/>
      <c r="L159" s="41"/>
      <c r="M159" s="41"/>
      <c r="N159" s="41"/>
      <c r="O159" s="41"/>
      <c r="P159" s="41"/>
    </row>
    <row r="160" spans="1:16" x14ac:dyDescent="0.2">
      <c r="A160" s="41" t="s">
        <v>177</v>
      </c>
      <c r="B160" s="51" t="s">
        <v>185</v>
      </c>
      <c r="C160" s="115"/>
      <c r="D160" s="117"/>
      <c r="E160" s="120">
        <v>1.18</v>
      </c>
      <c r="F160" s="43">
        <f t="shared" si="13"/>
        <v>0</v>
      </c>
      <c r="G160" s="41"/>
      <c r="H160" s="41"/>
      <c r="I160" s="41"/>
      <c r="J160" s="41"/>
      <c r="K160" s="41"/>
      <c r="L160" s="41"/>
      <c r="M160" s="41"/>
      <c r="N160" s="41"/>
      <c r="O160" s="41"/>
      <c r="P160" s="41"/>
    </row>
    <row r="161" spans="1:16" x14ac:dyDescent="0.2">
      <c r="A161" s="41" t="s">
        <v>177</v>
      </c>
      <c r="B161" s="51" t="s">
        <v>186</v>
      </c>
      <c r="C161" s="115"/>
      <c r="D161" s="117"/>
      <c r="E161" s="120">
        <v>1.19</v>
      </c>
      <c r="F161" s="43">
        <f t="shared" si="13"/>
        <v>0</v>
      </c>
      <c r="G161" s="41"/>
      <c r="H161" s="41"/>
      <c r="I161" s="41"/>
      <c r="J161" s="41"/>
      <c r="K161" s="41"/>
      <c r="L161" s="41"/>
      <c r="M161" s="41"/>
      <c r="N161" s="41"/>
      <c r="O161" s="41"/>
      <c r="P161" s="41"/>
    </row>
    <row r="162" spans="1:16" x14ac:dyDescent="0.2">
      <c r="A162" s="41" t="s">
        <v>177</v>
      </c>
      <c r="B162" s="50" t="s">
        <v>530</v>
      </c>
      <c r="C162" s="115"/>
      <c r="D162" s="117"/>
      <c r="E162" s="121">
        <f>E159*(1+0.027)</f>
        <v>2.4339900000000001</v>
      </c>
      <c r="F162" s="43">
        <f t="shared" si="13"/>
        <v>0</v>
      </c>
      <c r="G162" s="41"/>
      <c r="H162" s="41"/>
      <c r="I162" s="41"/>
      <c r="J162" s="41"/>
      <c r="K162" s="41"/>
      <c r="L162" s="41"/>
      <c r="M162" s="41"/>
      <c r="N162" s="41"/>
      <c r="O162" s="41"/>
      <c r="P162" s="41"/>
    </row>
    <row r="163" spans="1:16" x14ac:dyDescent="0.2">
      <c r="A163" s="41" t="s">
        <v>177</v>
      </c>
      <c r="B163" s="41" t="s">
        <v>538</v>
      </c>
      <c r="C163" s="116"/>
      <c r="D163" s="118"/>
      <c r="E163" s="118"/>
      <c r="F163" s="46"/>
      <c r="G163" s="41"/>
      <c r="H163" s="41"/>
      <c r="I163" s="41"/>
      <c r="J163" s="41"/>
      <c r="K163" s="41"/>
      <c r="L163" s="41"/>
      <c r="M163" s="41"/>
      <c r="N163" s="41"/>
      <c r="O163" s="41"/>
      <c r="P163" s="41"/>
    </row>
    <row r="164" spans="1:16" x14ac:dyDescent="0.2">
      <c r="A164" s="41" t="s">
        <v>177</v>
      </c>
      <c r="B164" s="50" t="s">
        <v>179</v>
      </c>
      <c r="C164" s="115"/>
      <c r="D164" s="117"/>
      <c r="E164" s="120">
        <v>14.4</v>
      </c>
      <c r="F164" s="43">
        <f t="shared" ref="F164:F168" si="14">C164*(E164*D164/12)</f>
        <v>0</v>
      </c>
      <c r="G164" s="41"/>
      <c r="H164" s="41"/>
      <c r="I164" s="41"/>
      <c r="J164" s="41"/>
      <c r="K164" s="41"/>
      <c r="L164" s="41"/>
      <c r="M164" s="41"/>
      <c r="N164" s="41"/>
      <c r="O164" s="41"/>
      <c r="P164" s="41"/>
    </row>
    <row r="165" spans="1:16" x14ac:dyDescent="0.2">
      <c r="A165" s="41" t="s">
        <v>177</v>
      </c>
      <c r="B165" s="50" t="s">
        <v>180</v>
      </c>
      <c r="C165" s="115"/>
      <c r="D165" s="117"/>
      <c r="E165" s="120">
        <v>6.7</v>
      </c>
      <c r="F165" s="43">
        <f t="shared" si="14"/>
        <v>0</v>
      </c>
      <c r="G165" s="41"/>
      <c r="H165" s="41"/>
      <c r="I165" s="41"/>
      <c r="J165" s="41"/>
      <c r="K165" s="41"/>
      <c r="L165" s="41"/>
      <c r="M165" s="41"/>
      <c r="N165" s="41"/>
      <c r="O165" s="41"/>
      <c r="P165" s="41"/>
    </row>
    <row r="166" spans="1:16" x14ac:dyDescent="0.2">
      <c r="A166" s="41" t="s">
        <v>177</v>
      </c>
      <c r="B166" s="50" t="s">
        <v>181</v>
      </c>
      <c r="C166" s="115"/>
      <c r="D166" s="117"/>
      <c r="E166" s="120">
        <v>0.31</v>
      </c>
      <c r="F166" s="43">
        <f t="shared" si="14"/>
        <v>0</v>
      </c>
      <c r="G166" s="41"/>
      <c r="H166" s="41"/>
      <c r="I166" s="41"/>
      <c r="J166" s="41"/>
      <c r="K166" s="41"/>
      <c r="L166" s="41"/>
      <c r="M166" s="41"/>
      <c r="N166" s="41"/>
      <c r="O166" s="41"/>
      <c r="P166" s="41"/>
    </row>
    <row r="167" spans="1:16" x14ac:dyDescent="0.2">
      <c r="A167" s="41" t="s">
        <v>177</v>
      </c>
      <c r="B167" s="50" t="s">
        <v>178</v>
      </c>
      <c r="C167" s="115"/>
      <c r="D167" s="117"/>
      <c r="E167" s="120">
        <v>2.23</v>
      </c>
      <c r="F167" s="43">
        <f t="shared" si="14"/>
        <v>0</v>
      </c>
      <c r="G167" s="41"/>
      <c r="H167" s="41"/>
      <c r="I167" s="41"/>
      <c r="J167" s="41"/>
      <c r="K167" s="41"/>
      <c r="L167" s="41"/>
      <c r="M167" s="41"/>
      <c r="N167" s="41"/>
      <c r="O167" s="41"/>
      <c r="P167" s="41"/>
    </row>
    <row r="168" spans="1:16" x14ac:dyDescent="0.2">
      <c r="A168" s="41" t="s">
        <v>177</v>
      </c>
      <c r="B168" s="50" t="s">
        <v>530</v>
      </c>
      <c r="C168" s="115"/>
      <c r="D168" s="117"/>
      <c r="E168" s="121">
        <f>E167*(1+0.026)</f>
        <v>2.2879800000000001</v>
      </c>
      <c r="F168" s="43">
        <f t="shared" si="14"/>
        <v>0</v>
      </c>
      <c r="G168" s="41"/>
      <c r="H168" s="41"/>
      <c r="I168" s="41"/>
      <c r="J168" s="41"/>
      <c r="K168" s="41"/>
      <c r="L168" s="41"/>
      <c r="M168" s="41"/>
      <c r="N168" s="41"/>
      <c r="O168" s="41"/>
      <c r="P168" s="41"/>
    </row>
    <row r="169" spans="1:16" x14ac:dyDescent="0.2">
      <c r="A169" s="41" t="s">
        <v>177</v>
      </c>
      <c r="B169" s="41" t="s">
        <v>537</v>
      </c>
      <c r="C169" s="116"/>
      <c r="D169" s="118"/>
      <c r="E169" s="118"/>
      <c r="F169" s="46"/>
      <c r="G169" s="41"/>
      <c r="H169" s="41"/>
      <c r="I169" s="41"/>
      <c r="J169" s="41"/>
      <c r="K169" s="41"/>
      <c r="L169" s="41"/>
      <c r="M169" s="41"/>
      <c r="N169" s="41"/>
      <c r="O169" s="41"/>
      <c r="P169" s="41"/>
    </row>
    <row r="170" spans="1:16" x14ac:dyDescent="0.2">
      <c r="A170" s="41" t="s">
        <v>177</v>
      </c>
      <c r="B170" s="50" t="s">
        <v>179</v>
      </c>
      <c r="C170" s="115"/>
      <c r="D170" s="117"/>
      <c r="E170" s="120">
        <v>12.6</v>
      </c>
      <c r="F170" s="43">
        <f t="shared" ref="F170:F174" si="15">C170*(E170*D170/12)</f>
        <v>0</v>
      </c>
      <c r="G170" s="41"/>
      <c r="H170" s="41"/>
      <c r="I170" s="41"/>
      <c r="J170" s="41"/>
      <c r="K170" s="41"/>
      <c r="L170" s="41"/>
      <c r="M170" s="41"/>
      <c r="N170" s="41"/>
      <c r="O170" s="41"/>
      <c r="P170" s="41"/>
    </row>
    <row r="171" spans="1:16" x14ac:dyDescent="0.2">
      <c r="A171" s="41" t="s">
        <v>177</v>
      </c>
      <c r="B171" s="50" t="s">
        <v>180</v>
      </c>
      <c r="C171" s="115"/>
      <c r="D171" s="117"/>
      <c r="E171" s="120">
        <v>5.6</v>
      </c>
      <c r="F171" s="43">
        <f t="shared" si="15"/>
        <v>0</v>
      </c>
      <c r="G171" s="41"/>
      <c r="H171" s="41"/>
      <c r="I171" s="41"/>
      <c r="J171" s="41"/>
      <c r="K171" s="41"/>
      <c r="L171" s="41"/>
      <c r="M171" s="41"/>
      <c r="N171" s="41"/>
      <c r="O171" s="41"/>
      <c r="P171" s="41"/>
    </row>
    <row r="172" spans="1:16" x14ac:dyDescent="0.2">
      <c r="A172" s="41" t="s">
        <v>177</v>
      </c>
      <c r="B172" s="50" t="s">
        <v>181</v>
      </c>
      <c r="C172" s="115"/>
      <c r="D172" s="117"/>
      <c r="E172" s="120">
        <v>0.28999999999999998</v>
      </c>
      <c r="F172" s="43">
        <f t="shared" si="15"/>
        <v>0</v>
      </c>
      <c r="G172" s="41"/>
      <c r="H172" s="41"/>
      <c r="I172" s="41"/>
      <c r="J172" s="41"/>
      <c r="K172" s="41"/>
      <c r="L172" s="41"/>
      <c r="M172" s="41"/>
      <c r="N172" s="41"/>
      <c r="O172" s="41"/>
      <c r="P172" s="41"/>
    </row>
    <row r="173" spans="1:16" x14ac:dyDescent="0.2">
      <c r="A173" s="41" t="s">
        <v>177</v>
      </c>
      <c r="B173" s="50" t="s">
        <v>178</v>
      </c>
      <c r="C173" s="115"/>
      <c r="D173" s="117"/>
      <c r="E173" s="120">
        <v>1.88</v>
      </c>
      <c r="F173" s="43">
        <f t="shared" si="15"/>
        <v>0</v>
      </c>
      <c r="G173" s="41"/>
      <c r="H173" s="41"/>
      <c r="I173" s="41"/>
      <c r="J173" s="41"/>
      <c r="K173" s="41"/>
      <c r="L173" s="41"/>
      <c r="M173" s="41"/>
      <c r="N173" s="41"/>
      <c r="O173" s="41"/>
      <c r="P173" s="41"/>
    </row>
    <row r="174" spans="1:16" x14ac:dyDescent="0.2">
      <c r="A174" s="41" t="s">
        <v>177</v>
      </c>
      <c r="B174" s="50" t="s">
        <v>530</v>
      </c>
      <c r="C174" s="115"/>
      <c r="D174" s="117"/>
      <c r="E174" s="121">
        <f>E173*(1+0.022)</f>
        <v>1.92136</v>
      </c>
      <c r="F174" s="43">
        <f t="shared" si="15"/>
        <v>0</v>
      </c>
      <c r="G174" s="41"/>
      <c r="H174" s="41"/>
      <c r="I174" s="41"/>
      <c r="J174" s="41"/>
      <c r="K174" s="41"/>
      <c r="L174" s="41"/>
      <c r="M174" s="41"/>
      <c r="N174" s="41"/>
      <c r="O174" s="41"/>
      <c r="P174" s="41"/>
    </row>
    <row r="175" spans="1:16" x14ac:dyDescent="0.2">
      <c r="A175" s="41" t="s">
        <v>177</v>
      </c>
      <c r="B175" s="41" t="s">
        <v>536</v>
      </c>
      <c r="C175" s="116"/>
      <c r="D175" s="118"/>
      <c r="E175" s="118"/>
      <c r="F175" s="46"/>
      <c r="G175" s="41"/>
      <c r="H175" s="41"/>
      <c r="I175" s="41"/>
      <c r="J175" s="41"/>
      <c r="K175" s="41"/>
      <c r="L175" s="41"/>
      <c r="M175" s="41"/>
      <c r="N175" s="41"/>
      <c r="O175" s="41"/>
      <c r="P175" s="41"/>
    </row>
    <row r="176" spans="1:16" x14ac:dyDescent="0.2">
      <c r="A176" s="41" t="s">
        <v>177</v>
      </c>
      <c r="B176" s="50" t="s">
        <v>179</v>
      </c>
      <c r="C176" s="115"/>
      <c r="D176" s="117"/>
      <c r="E176" s="120">
        <v>12.1</v>
      </c>
      <c r="F176" s="43">
        <f t="shared" ref="F176:F180" si="16">C176*(E176*D176/12)</f>
        <v>0</v>
      </c>
      <c r="G176" s="41"/>
      <c r="H176" s="41"/>
      <c r="I176" s="41"/>
      <c r="J176" s="41"/>
      <c r="K176" s="41"/>
      <c r="L176" s="41"/>
      <c r="M176" s="41"/>
      <c r="N176" s="41"/>
      <c r="O176" s="41"/>
      <c r="P176" s="41"/>
    </row>
    <row r="177" spans="1:16" x14ac:dyDescent="0.2">
      <c r="A177" s="41" t="s">
        <v>177</v>
      </c>
      <c r="B177" s="50" t="s">
        <v>180</v>
      </c>
      <c r="C177" s="115"/>
      <c r="D177" s="117"/>
      <c r="E177" s="120">
        <v>4.9000000000000004</v>
      </c>
      <c r="F177" s="43">
        <f t="shared" si="16"/>
        <v>0</v>
      </c>
      <c r="G177" s="41"/>
      <c r="H177" s="41"/>
      <c r="I177" s="41"/>
      <c r="J177" s="41"/>
      <c r="K177" s="41"/>
      <c r="L177" s="41"/>
      <c r="M177" s="41"/>
      <c r="N177" s="41"/>
      <c r="O177" s="41"/>
      <c r="P177" s="41"/>
    </row>
    <row r="178" spans="1:16" x14ac:dyDescent="0.2">
      <c r="A178" s="41" t="s">
        <v>177</v>
      </c>
      <c r="B178" s="50" t="s">
        <v>181</v>
      </c>
      <c r="C178" s="115"/>
      <c r="D178" s="117"/>
      <c r="E178" s="120">
        <v>0.22</v>
      </c>
      <c r="F178" s="43">
        <f t="shared" si="16"/>
        <v>0</v>
      </c>
      <c r="G178" s="41"/>
      <c r="H178" s="41"/>
      <c r="I178" s="41"/>
      <c r="J178" s="41"/>
      <c r="K178" s="41"/>
      <c r="L178" s="41"/>
      <c r="M178" s="41"/>
      <c r="N178" s="41"/>
      <c r="O178" s="41"/>
      <c r="P178" s="41"/>
    </row>
    <row r="179" spans="1:16" x14ac:dyDescent="0.2">
      <c r="A179" s="41" t="s">
        <v>177</v>
      </c>
      <c r="B179" s="50" t="s">
        <v>178</v>
      </c>
      <c r="C179" s="115"/>
      <c r="D179" s="117"/>
      <c r="E179" s="120">
        <v>1.62</v>
      </c>
      <c r="F179" s="43">
        <f t="shared" si="16"/>
        <v>0</v>
      </c>
      <c r="G179" s="41"/>
      <c r="H179" s="41"/>
      <c r="I179" s="41"/>
      <c r="J179" s="41"/>
      <c r="K179" s="41"/>
      <c r="L179" s="41"/>
      <c r="M179" s="41"/>
      <c r="N179" s="41"/>
      <c r="O179" s="41"/>
      <c r="P179" s="41"/>
    </row>
    <row r="180" spans="1:16" x14ac:dyDescent="0.2">
      <c r="A180" s="41" t="s">
        <v>177</v>
      </c>
      <c r="B180" s="50" t="s">
        <v>530</v>
      </c>
      <c r="C180" s="115"/>
      <c r="D180" s="117"/>
      <c r="E180" s="121">
        <f>E179*(1+0.019)</f>
        <v>1.6507799999999999</v>
      </c>
      <c r="F180" s="43">
        <f t="shared" si="16"/>
        <v>0</v>
      </c>
      <c r="G180" s="41"/>
      <c r="H180" s="41"/>
      <c r="I180" s="41"/>
      <c r="J180" s="41"/>
      <c r="K180" s="41"/>
      <c r="L180" s="41"/>
      <c r="M180" s="41"/>
      <c r="N180" s="41"/>
      <c r="O180" s="41"/>
      <c r="P180" s="41"/>
    </row>
    <row r="181" spans="1:16" x14ac:dyDescent="0.2">
      <c r="A181" s="41" t="s">
        <v>177</v>
      </c>
      <c r="B181" s="41" t="s">
        <v>535</v>
      </c>
      <c r="C181" s="116"/>
      <c r="D181" s="118"/>
      <c r="E181" s="118"/>
      <c r="F181" s="46"/>
      <c r="G181" s="41"/>
      <c r="H181" s="41"/>
      <c r="I181" s="41"/>
      <c r="J181" s="41"/>
      <c r="K181" s="41"/>
      <c r="L181" s="41"/>
      <c r="M181" s="41"/>
      <c r="N181" s="41"/>
      <c r="O181" s="41"/>
      <c r="P181" s="41"/>
    </row>
    <row r="182" spans="1:16" x14ac:dyDescent="0.2">
      <c r="A182" s="41" t="s">
        <v>177</v>
      </c>
      <c r="B182" s="50" t="s">
        <v>179</v>
      </c>
      <c r="C182" s="115"/>
      <c r="D182" s="117"/>
      <c r="E182" s="120">
        <v>10.7</v>
      </c>
      <c r="F182" s="43">
        <f t="shared" ref="F182:F186" si="17">C182*(E182*D182/12)</f>
        <v>0</v>
      </c>
      <c r="G182" s="41"/>
      <c r="H182" s="41"/>
      <c r="I182" s="41"/>
      <c r="J182" s="41"/>
      <c r="K182" s="41"/>
      <c r="L182" s="41"/>
      <c r="M182" s="41"/>
      <c r="N182" s="41"/>
      <c r="O182" s="41"/>
      <c r="P182" s="41"/>
    </row>
    <row r="183" spans="1:16" x14ac:dyDescent="0.2">
      <c r="A183" s="41" t="s">
        <v>177</v>
      </c>
      <c r="B183" s="50" t="s">
        <v>180</v>
      </c>
      <c r="C183" s="115"/>
      <c r="D183" s="117"/>
      <c r="E183" s="120">
        <v>4</v>
      </c>
      <c r="F183" s="43">
        <f t="shared" si="17"/>
        <v>0</v>
      </c>
      <c r="G183" s="41"/>
      <c r="H183" s="41"/>
      <c r="I183" s="41"/>
      <c r="J183" s="41"/>
      <c r="K183" s="41"/>
      <c r="L183" s="41"/>
      <c r="M183" s="41"/>
      <c r="N183" s="41"/>
      <c r="O183" s="41"/>
      <c r="P183" s="41"/>
    </row>
    <row r="184" spans="1:16" x14ac:dyDescent="0.2">
      <c r="A184" s="41" t="s">
        <v>177</v>
      </c>
      <c r="B184" s="50" t="s">
        <v>181</v>
      </c>
      <c r="C184" s="115"/>
      <c r="D184" s="117"/>
      <c r="E184" s="120">
        <v>0.2</v>
      </c>
      <c r="F184" s="43">
        <f t="shared" si="17"/>
        <v>0</v>
      </c>
      <c r="G184" s="41"/>
      <c r="H184" s="41"/>
      <c r="I184" s="41"/>
      <c r="J184" s="41"/>
      <c r="K184" s="41"/>
      <c r="L184" s="41"/>
      <c r="M184" s="41"/>
      <c r="N184" s="41"/>
      <c r="O184" s="41"/>
      <c r="P184" s="41"/>
    </row>
    <row r="185" spans="1:16" x14ac:dyDescent="0.2">
      <c r="A185" s="41" t="s">
        <v>177</v>
      </c>
      <c r="B185" s="50" t="s">
        <v>178</v>
      </c>
      <c r="C185" s="115"/>
      <c r="D185" s="117"/>
      <c r="E185" s="120">
        <v>1.33</v>
      </c>
      <c r="F185" s="43">
        <f t="shared" si="17"/>
        <v>0</v>
      </c>
      <c r="G185" s="41"/>
      <c r="H185" s="41"/>
      <c r="I185" s="41"/>
      <c r="J185" s="41"/>
      <c r="K185" s="41"/>
      <c r="L185" s="41"/>
      <c r="M185" s="41"/>
      <c r="N185" s="41"/>
      <c r="O185" s="41"/>
      <c r="P185" s="41"/>
    </row>
    <row r="186" spans="1:16" x14ac:dyDescent="0.2">
      <c r="A186" s="41" t="s">
        <v>177</v>
      </c>
      <c r="B186" s="50" t="s">
        <v>530</v>
      </c>
      <c r="C186" s="115"/>
      <c r="D186" s="117"/>
      <c r="E186" s="121">
        <f>E185*(1+0.015)</f>
        <v>1.34995</v>
      </c>
      <c r="F186" s="43">
        <f t="shared" si="17"/>
        <v>0</v>
      </c>
      <c r="G186" s="41"/>
      <c r="H186" s="41"/>
      <c r="I186" s="41"/>
      <c r="J186" s="41"/>
      <c r="K186" s="41"/>
      <c r="L186" s="41"/>
      <c r="M186" s="41"/>
      <c r="N186" s="41"/>
      <c r="O186" s="41"/>
      <c r="P186" s="41"/>
    </row>
    <row r="187" spans="1:16" x14ac:dyDescent="0.2">
      <c r="A187" s="41" t="s">
        <v>177</v>
      </c>
      <c r="B187" s="41" t="s">
        <v>534</v>
      </c>
      <c r="C187" s="116"/>
      <c r="D187" s="118"/>
      <c r="E187" s="118"/>
      <c r="F187" s="46"/>
      <c r="G187" s="41"/>
      <c r="H187" s="41"/>
      <c r="I187" s="41"/>
      <c r="J187" s="41"/>
      <c r="K187" s="41"/>
      <c r="L187" s="41"/>
      <c r="M187" s="41"/>
      <c r="N187" s="41"/>
      <c r="O187" s="41"/>
      <c r="P187" s="41"/>
    </row>
    <row r="188" spans="1:16" x14ac:dyDescent="0.2">
      <c r="A188" s="41" t="s">
        <v>177</v>
      </c>
      <c r="B188" s="50" t="s">
        <v>181</v>
      </c>
      <c r="C188" s="115"/>
      <c r="D188" s="117"/>
      <c r="E188" s="120">
        <v>0.18</v>
      </c>
      <c r="F188" s="43">
        <f t="shared" ref="F188:F190" si="18">C188*(E188*D188/12)</f>
        <v>0</v>
      </c>
      <c r="G188" s="41"/>
      <c r="H188" s="41"/>
      <c r="I188" s="41"/>
      <c r="J188" s="41"/>
      <c r="K188" s="41"/>
      <c r="L188" s="41"/>
      <c r="M188" s="41"/>
      <c r="N188" s="41"/>
      <c r="O188" s="41"/>
      <c r="P188" s="41"/>
    </row>
    <row r="189" spans="1:16" x14ac:dyDescent="0.2">
      <c r="A189" s="41" t="s">
        <v>177</v>
      </c>
      <c r="B189" s="50" t="s">
        <v>178</v>
      </c>
      <c r="C189" s="115"/>
      <c r="D189" s="117"/>
      <c r="E189" s="120">
        <v>1.35</v>
      </c>
      <c r="F189" s="43">
        <f t="shared" si="18"/>
        <v>0</v>
      </c>
      <c r="G189" s="41"/>
      <c r="H189" s="41"/>
      <c r="I189" s="41"/>
      <c r="J189" s="41"/>
      <c r="K189" s="41"/>
      <c r="L189" s="41"/>
      <c r="M189" s="41"/>
      <c r="N189" s="41"/>
      <c r="O189" s="41"/>
      <c r="P189" s="41"/>
    </row>
    <row r="190" spans="1:16" x14ac:dyDescent="0.2">
      <c r="A190" s="41" t="s">
        <v>177</v>
      </c>
      <c r="B190" s="50" t="s">
        <v>530</v>
      </c>
      <c r="C190" s="115"/>
      <c r="D190" s="117"/>
      <c r="E190" s="121">
        <f>E189*(1+0.015)</f>
        <v>1.37025</v>
      </c>
      <c r="F190" s="43">
        <f t="shared" si="18"/>
        <v>0</v>
      </c>
      <c r="G190" s="41"/>
      <c r="H190" s="41"/>
      <c r="I190" s="41"/>
      <c r="J190" s="41"/>
      <c r="K190" s="41"/>
      <c r="L190" s="41"/>
      <c r="M190" s="41"/>
      <c r="N190" s="41"/>
      <c r="O190" s="41"/>
      <c r="P190" s="41"/>
    </row>
    <row r="191" spans="1:16" x14ac:dyDescent="0.2">
      <c r="A191" s="41" t="s">
        <v>177</v>
      </c>
      <c r="B191" s="41" t="s">
        <v>533</v>
      </c>
      <c r="C191" s="116"/>
      <c r="D191" s="118"/>
      <c r="E191" s="118"/>
      <c r="F191" s="46"/>
      <c r="G191" s="41"/>
      <c r="H191" s="41"/>
      <c r="I191" s="41"/>
      <c r="J191" s="41"/>
      <c r="K191" s="41"/>
      <c r="L191" s="41"/>
      <c r="M191" s="41"/>
      <c r="N191" s="41"/>
      <c r="O191" s="41"/>
      <c r="P191" s="41"/>
    </row>
    <row r="192" spans="1:16" x14ac:dyDescent="0.2">
      <c r="A192" s="41" t="s">
        <v>177</v>
      </c>
      <c r="B192" s="50" t="s">
        <v>181</v>
      </c>
      <c r="C192" s="115"/>
      <c r="D192" s="117"/>
      <c r="E192" s="120">
        <v>0.17</v>
      </c>
      <c r="F192" s="43">
        <f t="shared" ref="F192:F194" si="19">C192*(E192*D192/12)</f>
        <v>0</v>
      </c>
      <c r="G192" s="41"/>
      <c r="H192" s="41"/>
      <c r="I192" s="41"/>
      <c r="J192" s="41"/>
      <c r="K192" s="41"/>
      <c r="L192" s="41"/>
      <c r="M192" s="41"/>
      <c r="N192" s="41"/>
      <c r="O192" s="41"/>
      <c r="P192" s="41"/>
    </row>
    <row r="193" spans="1:16" x14ac:dyDescent="0.2">
      <c r="A193" s="41" t="s">
        <v>177</v>
      </c>
      <c r="B193" s="50" t="s">
        <v>178</v>
      </c>
      <c r="C193" s="115"/>
      <c r="D193" s="117"/>
      <c r="E193" s="120">
        <v>1.1100000000000001</v>
      </c>
      <c r="F193" s="43">
        <f t="shared" si="19"/>
        <v>0</v>
      </c>
      <c r="G193" s="41"/>
      <c r="H193" s="41"/>
      <c r="I193" s="41"/>
      <c r="J193" s="41"/>
      <c r="K193" s="41"/>
      <c r="L193" s="41"/>
      <c r="M193" s="41"/>
      <c r="N193" s="41"/>
      <c r="O193" s="41"/>
      <c r="P193" s="41"/>
    </row>
    <row r="194" spans="1:16" x14ac:dyDescent="0.2">
      <c r="A194" s="41" t="s">
        <v>177</v>
      </c>
      <c r="B194" s="50" t="s">
        <v>530</v>
      </c>
      <c r="C194" s="115"/>
      <c r="D194" s="117"/>
      <c r="E194" s="121">
        <f>E193*(1+0.013)</f>
        <v>1.12443</v>
      </c>
      <c r="F194" s="43">
        <f t="shared" si="19"/>
        <v>0</v>
      </c>
      <c r="G194" s="41"/>
      <c r="H194" s="41"/>
      <c r="I194" s="41"/>
      <c r="J194" s="41"/>
      <c r="K194" s="41"/>
      <c r="L194" s="41"/>
      <c r="M194" s="41"/>
      <c r="N194" s="41"/>
      <c r="O194" s="41"/>
      <c r="P194" s="41"/>
    </row>
    <row r="195" spans="1:16" x14ac:dyDescent="0.2">
      <c r="A195" s="41" t="s">
        <v>177</v>
      </c>
      <c r="B195" s="41" t="s">
        <v>532</v>
      </c>
      <c r="C195" s="116"/>
      <c r="D195" s="118"/>
      <c r="E195" s="118"/>
      <c r="F195" s="46"/>
      <c r="G195" s="41"/>
      <c r="H195" s="41"/>
      <c r="I195" s="41"/>
      <c r="J195" s="41"/>
      <c r="K195" s="41"/>
      <c r="L195" s="41"/>
      <c r="M195" s="41"/>
      <c r="N195" s="41"/>
      <c r="O195" s="41"/>
      <c r="P195" s="41"/>
    </row>
    <row r="196" spans="1:16" x14ac:dyDescent="0.2">
      <c r="A196" s="41" t="s">
        <v>177</v>
      </c>
      <c r="B196" s="50" t="s">
        <v>181</v>
      </c>
      <c r="C196" s="115"/>
      <c r="D196" s="117"/>
      <c r="E196" s="120">
        <v>0.17</v>
      </c>
      <c r="F196" s="43">
        <f t="shared" ref="F196:F198" si="20">C196*(E196*D196/12)</f>
        <v>0</v>
      </c>
      <c r="G196" s="41"/>
      <c r="H196" s="41"/>
      <c r="I196" s="41"/>
      <c r="J196" s="41"/>
      <c r="K196" s="41"/>
      <c r="L196" s="41"/>
      <c r="M196" s="41"/>
      <c r="N196" s="41"/>
      <c r="O196" s="41"/>
      <c r="P196" s="41"/>
    </row>
    <row r="197" spans="1:16" x14ac:dyDescent="0.2">
      <c r="A197" s="41" t="s">
        <v>177</v>
      </c>
      <c r="B197" s="50" t="s">
        <v>178</v>
      </c>
      <c r="C197" s="115"/>
      <c r="D197" s="117"/>
      <c r="E197" s="120">
        <v>1.21</v>
      </c>
      <c r="F197" s="43">
        <f t="shared" si="20"/>
        <v>0</v>
      </c>
      <c r="G197" s="41"/>
      <c r="H197" s="41"/>
      <c r="I197" s="41"/>
      <c r="J197" s="41"/>
      <c r="K197" s="41"/>
      <c r="L197" s="41"/>
      <c r="M197" s="41"/>
      <c r="N197" s="41"/>
      <c r="O197" s="41"/>
      <c r="P197" s="41"/>
    </row>
    <row r="198" spans="1:16" x14ac:dyDescent="0.2">
      <c r="A198" s="41" t="s">
        <v>177</v>
      </c>
      <c r="B198" s="50" t="s">
        <v>530</v>
      </c>
      <c r="C198" s="115"/>
      <c r="D198" s="117"/>
      <c r="E198" s="121">
        <f>E197*(1+0.014)</f>
        <v>1.2269399999999999</v>
      </c>
      <c r="F198" s="43">
        <f t="shared" si="20"/>
        <v>0</v>
      </c>
      <c r="G198" s="41"/>
      <c r="H198" s="41"/>
      <c r="I198" s="41"/>
      <c r="J198" s="41"/>
      <c r="K198" s="41"/>
      <c r="L198" s="41"/>
      <c r="M198" s="41"/>
      <c r="N198" s="41"/>
      <c r="O198" s="41"/>
      <c r="P198" s="41"/>
    </row>
    <row r="199" spans="1:16" x14ac:dyDescent="0.2">
      <c r="A199" s="41" t="s">
        <v>177</v>
      </c>
      <c r="B199" s="41" t="s">
        <v>531</v>
      </c>
      <c r="C199" s="116"/>
      <c r="D199" s="119"/>
      <c r="E199" s="118"/>
      <c r="F199" s="46"/>
      <c r="G199" s="41"/>
      <c r="H199" s="41"/>
      <c r="I199" s="41"/>
      <c r="J199" s="41"/>
      <c r="K199" s="41"/>
      <c r="L199" s="41"/>
      <c r="M199" s="41"/>
      <c r="N199" s="41"/>
      <c r="O199" s="41"/>
      <c r="P199" s="41"/>
    </row>
    <row r="200" spans="1:16" x14ac:dyDescent="0.2">
      <c r="A200" s="41" t="s">
        <v>177</v>
      </c>
      <c r="B200" s="50" t="s">
        <v>181</v>
      </c>
      <c r="C200" s="115"/>
      <c r="D200" s="117"/>
      <c r="E200" s="120">
        <v>0.15</v>
      </c>
      <c r="F200" s="43">
        <f t="shared" ref="F200:F202" si="21">C200*(E200*D200/12)</f>
        <v>0</v>
      </c>
      <c r="G200" s="41"/>
      <c r="H200" s="41"/>
      <c r="I200" s="41"/>
      <c r="J200" s="41"/>
      <c r="K200" s="41"/>
      <c r="L200" s="41"/>
      <c r="M200" s="41"/>
      <c r="N200" s="41"/>
      <c r="O200" s="41"/>
      <c r="P200" s="41"/>
    </row>
    <row r="201" spans="1:16" x14ac:dyDescent="0.2">
      <c r="A201" s="41" t="s">
        <v>177</v>
      </c>
      <c r="B201" s="50" t="s">
        <v>178</v>
      </c>
      <c r="C201" s="115"/>
      <c r="D201" s="117"/>
      <c r="E201" s="120">
        <v>0.99</v>
      </c>
      <c r="F201" s="43">
        <f t="shared" si="21"/>
        <v>0</v>
      </c>
      <c r="G201" s="41"/>
      <c r="H201" s="41"/>
      <c r="I201" s="41"/>
      <c r="J201" s="41"/>
      <c r="K201" s="41"/>
      <c r="L201" s="41"/>
      <c r="M201" s="41"/>
      <c r="N201" s="41"/>
      <c r="O201" s="41"/>
      <c r="P201" s="41"/>
    </row>
    <row r="202" spans="1:16" x14ac:dyDescent="0.2">
      <c r="A202" s="41" t="s">
        <v>177</v>
      </c>
      <c r="B202" s="50" t="s">
        <v>530</v>
      </c>
      <c r="C202" s="115"/>
      <c r="D202" s="117"/>
      <c r="E202" s="121">
        <f>E201*(1+0.011)</f>
        <v>1.0008899999999998</v>
      </c>
      <c r="F202" s="43">
        <f t="shared" si="21"/>
        <v>0</v>
      </c>
      <c r="G202" s="41"/>
      <c r="H202" s="41"/>
      <c r="I202" s="41"/>
      <c r="J202" s="41"/>
      <c r="K202" s="41"/>
      <c r="L202" s="41"/>
      <c r="M202" s="41"/>
      <c r="N202" s="41"/>
      <c r="O202" s="41"/>
      <c r="P202" s="41"/>
    </row>
    <row r="203" spans="1:16" ht="13.5" thickBot="1" x14ac:dyDescent="0.25">
      <c r="A203" s="41"/>
      <c r="B203" s="41"/>
      <c r="C203" s="41"/>
      <c r="D203" s="41"/>
      <c r="E203" s="41"/>
      <c r="F203" s="46"/>
      <c r="G203" s="41"/>
      <c r="H203" s="41"/>
      <c r="I203" s="41"/>
      <c r="J203" s="41"/>
      <c r="K203" s="41"/>
      <c r="L203" s="41"/>
      <c r="M203" s="41"/>
      <c r="N203" s="41"/>
      <c r="O203" s="41"/>
      <c r="P203" s="41"/>
    </row>
    <row r="204" spans="1:16" ht="13.5" thickBot="1" x14ac:dyDescent="0.25">
      <c r="A204" s="41"/>
      <c r="B204" s="41"/>
      <c r="C204" s="41"/>
      <c r="D204" s="41"/>
      <c r="E204" s="52" t="s">
        <v>187</v>
      </c>
      <c r="F204" s="53">
        <f>SUM(F7:F202)</f>
        <v>0</v>
      </c>
      <c r="G204" s="41"/>
      <c r="H204" s="41"/>
      <c r="I204" s="41"/>
      <c r="J204" s="41"/>
      <c r="K204" s="41"/>
      <c r="L204" s="41"/>
      <c r="M204" s="41"/>
      <c r="N204" s="41"/>
      <c r="O204" s="41"/>
      <c r="P204" s="41"/>
    </row>
    <row r="205" spans="1:16" x14ac:dyDescent="0.2">
      <c r="A205" s="41"/>
      <c r="B205" s="41"/>
      <c r="C205" s="41"/>
      <c r="D205" s="41"/>
      <c r="E205" s="41"/>
      <c r="F205" s="41"/>
      <c r="G205" s="41"/>
      <c r="H205" s="41"/>
      <c r="I205" s="41"/>
      <c r="J205" s="41"/>
      <c r="K205" s="41"/>
      <c r="L205" s="41"/>
      <c r="M205" s="41"/>
      <c r="N205" s="41"/>
      <c r="O205" s="41"/>
      <c r="P205" s="41"/>
    </row>
    <row r="206" spans="1:16" x14ac:dyDescent="0.2">
      <c r="A206" s="41"/>
      <c r="B206" s="41"/>
      <c r="C206" s="41"/>
      <c r="D206" s="41"/>
      <c r="E206" s="41"/>
      <c r="F206" s="41"/>
      <c r="G206" s="41"/>
      <c r="H206" s="41"/>
      <c r="I206" s="41"/>
      <c r="J206" s="41"/>
      <c r="K206" s="41"/>
      <c r="L206" s="41"/>
      <c r="M206" s="41"/>
      <c r="N206" s="41"/>
      <c r="O206" s="41"/>
      <c r="P206" s="41"/>
    </row>
    <row r="207" spans="1:16" x14ac:dyDescent="0.2">
      <c r="A207" s="35" t="s">
        <v>192</v>
      </c>
      <c r="B207" s="54"/>
      <c r="C207" s="54"/>
      <c r="D207" s="54"/>
      <c r="E207" s="54"/>
      <c r="F207" s="54"/>
      <c r="G207" s="54"/>
      <c r="H207" s="34" t="s">
        <v>339</v>
      </c>
      <c r="I207" s="41"/>
      <c r="J207" s="41"/>
      <c r="K207" s="41"/>
      <c r="L207" s="41"/>
      <c r="M207" s="41"/>
      <c r="N207" s="41"/>
      <c r="O207" s="41"/>
      <c r="P207" s="41"/>
    </row>
    <row r="208" spans="1:16" x14ac:dyDescent="0.2">
      <c r="A208" s="41"/>
      <c r="B208" s="41"/>
      <c r="C208" s="41"/>
      <c r="D208" s="41"/>
      <c r="E208" s="41"/>
      <c r="F208" s="41"/>
      <c r="G208" s="41"/>
      <c r="H208" s="41"/>
      <c r="I208" s="41"/>
      <c r="J208" s="41"/>
      <c r="K208" s="41"/>
      <c r="L208" s="41"/>
      <c r="M208" s="41"/>
      <c r="N208" s="41"/>
      <c r="O208" s="41"/>
      <c r="P208" s="41"/>
    </row>
    <row r="209" spans="1:16" ht="36" x14ac:dyDescent="0.2">
      <c r="A209" s="55"/>
      <c r="B209" s="56" t="s">
        <v>193</v>
      </c>
      <c r="C209" s="40" t="s">
        <v>550</v>
      </c>
      <c r="D209" s="40" t="s">
        <v>229</v>
      </c>
      <c r="E209" s="40" t="s">
        <v>558</v>
      </c>
      <c r="F209" s="40" t="s">
        <v>633</v>
      </c>
      <c r="G209" s="57"/>
      <c r="H209" s="157"/>
      <c r="I209" s="157"/>
      <c r="J209" s="157"/>
      <c r="K209" s="157"/>
      <c r="L209" s="157"/>
      <c r="M209" s="157"/>
      <c r="N209" s="157"/>
      <c r="O209" s="157"/>
      <c r="P209" s="157"/>
    </row>
    <row r="210" spans="1:16" x14ac:dyDescent="0.2">
      <c r="A210" s="58" t="s">
        <v>566</v>
      </c>
      <c r="B210" s="59"/>
      <c r="C210" s="60"/>
      <c r="D210" s="60"/>
      <c r="E210" s="60"/>
      <c r="F210" s="60"/>
      <c r="G210" s="57"/>
      <c r="H210" s="61"/>
      <c r="I210" s="61"/>
      <c r="J210" s="61"/>
      <c r="K210" s="61"/>
      <c r="L210" s="61"/>
      <c r="M210" s="61"/>
      <c r="N210" s="61"/>
      <c r="O210" s="61"/>
      <c r="P210" s="61"/>
    </row>
    <row r="211" spans="1:16" x14ac:dyDescent="0.2">
      <c r="A211" s="55"/>
      <c r="B211" s="65" t="s">
        <v>540</v>
      </c>
      <c r="C211" s="122"/>
      <c r="D211" s="123"/>
      <c r="E211" s="123"/>
      <c r="F211" s="43">
        <f t="shared" ref="F211:F220" si="22">C211*E211</f>
        <v>0</v>
      </c>
      <c r="G211" s="57"/>
      <c r="H211" s="156" t="s">
        <v>571</v>
      </c>
      <c r="I211" s="156"/>
      <c r="J211" s="156"/>
      <c r="K211" s="156"/>
      <c r="L211" s="156"/>
      <c r="M211" s="61"/>
      <c r="N211" s="61"/>
      <c r="O211" s="61"/>
      <c r="P211" s="61"/>
    </row>
    <row r="212" spans="1:16" x14ac:dyDescent="0.2">
      <c r="A212" s="55"/>
      <c r="B212" s="65" t="s">
        <v>541</v>
      </c>
      <c r="C212" s="122"/>
      <c r="D212" s="123"/>
      <c r="E212" s="123"/>
      <c r="F212" s="43">
        <f t="shared" si="22"/>
        <v>0</v>
      </c>
      <c r="G212" s="57"/>
      <c r="H212" s="156"/>
      <c r="I212" s="156"/>
      <c r="J212" s="156"/>
      <c r="K212" s="156"/>
      <c r="L212" s="156"/>
      <c r="M212" s="61"/>
      <c r="N212" s="61"/>
      <c r="O212" s="61"/>
      <c r="P212" s="61"/>
    </row>
    <row r="213" spans="1:16" x14ac:dyDescent="0.2">
      <c r="A213" s="55"/>
      <c r="B213" s="65" t="s">
        <v>542</v>
      </c>
      <c r="C213" s="122"/>
      <c r="D213" s="123"/>
      <c r="E213" s="123"/>
      <c r="F213" s="43">
        <f t="shared" si="22"/>
        <v>0</v>
      </c>
      <c r="G213" s="57"/>
      <c r="H213" s="61"/>
      <c r="I213" s="61"/>
      <c r="J213" s="61"/>
      <c r="K213" s="61"/>
      <c r="L213" s="61"/>
      <c r="M213" s="61"/>
      <c r="N213" s="61"/>
      <c r="O213" s="61"/>
      <c r="P213" s="61"/>
    </row>
    <row r="214" spans="1:16" x14ac:dyDescent="0.2">
      <c r="A214" s="55"/>
      <c r="B214" s="65" t="s">
        <v>543</v>
      </c>
      <c r="C214" s="122"/>
      <c r="D214" s="123"/>
      <c r="E214" s="123"/>
      <c r="F214" s="43">
        <f t="shared" si="22"/>
        <v>0</v>
      </c>
      <c r="G214" s="57"/>
      <c r="H214" s="61"/>
      <c r="I214" s="61"/>
      <c r="J214" s="61"/>
      <c r="K214" s="61"/>
      <c r="L214" s="61"/>
      <c r="M214" s="61"/>
      <c r="N214" s="61"/>
      <c r="O214" s="61"/>
      <c r="P214" s="61"/>
    </row>
    <row r="215" spans="1:16" x14ac:dyDescent="0.2">
      <c r="A215" s="55"/>
      <c r="B215" s="65" t="s">
        <v>544</v>
      </c>
      <c r="C215" s="122"/>
      <c r="D215" s="123"/>
      <c r="E215" s="123"/>
      <c r="F215" s="43">
        <f t="shared" si="22"/>
        <v>0</v>
      </c>
      <c r="G215" s="57"/>
      <c r="H215" s="61"/>
      <c r="I215" s="61"/>
      <c r="J215" s="61"/>
      <c r="K215" s="61"/>
      <c r="L215" s="61"/>
      <c r="M215" s="61"/>
      <c r="N215" s="61"/>
      <c r="O215" s="61"/>
      <c r="P215" s="61"/>
    </row>
    <row r="216" spans="1:16" x14ac:dyDescent="0.2">
      <c r="A216" s="55"/>
      <c r="B216" s="65" t="s">
        <v>545</v>
      </c>
      <c r="C216" s="122"/>
      <c r="D216" s="123"/>
      <c r="E216" s="123"/>
      <c r="F216" s="43">
        <f t="shared" si="22"/>
        <v>0</v>
      </c>
      <c r="G216" s="57"/>
      <c r="H216" s="61"/>
      <c r="I216" s="61"/>
      <c r="J216" s="61"/>
      <c r="K216" s="61"/>
      <c r="L216" s="61"/>
      <c r="M216" s="61"/>
      <c r="N216" s="61"/>
      <c r="O216" s="61"/>
      <c r="P216" s="61"/>
    </row>
    <row r="217" spans="1:16" x14ac:dyDescent="0.2">
      <c r="A217" s="55"/>
      <c r="B217" s="65" t="s">
        <v>546</v>
      </c>
      <c r="C217" s="122"/>
      <c r="D217" s="123"/>
      <c r="E217" s="123"/>
      <c r="F217" s="43">
        <f t="shared" si="22"/>
        <v>0</v>
      </c>
      <c r="G217" s="57"/>
      <c r="H217" s="61"/>
      <c r="I217" s="61"/>
      <c r="J217" s="61"/>
      <c r="K217" s="61"/>
      <c r="L217" s="61"/>
      <c r="M217" s="61"/>
      <c r="N217" s="61"/>
      <c r="O217" s="61"/>
      <c r="P217" s="61"/>
    </row>
    <row r="218" spans="1:16" x14ac:dyDescent="0.2">
      <c r="A218" s="55"/>
      <c r="B218" s="65" t="s">
        <v>547</v>
      </c>
      <c r="C218" s="122"/>
      <c r="D218" s="123"/>
      <c r="E218" s="123"/>
      <c r="F218" s="43">
        <f t="shared" si="22"/>
        <v>0</v>
      </c>
      <c r="G218" s="57"/>
      <c r="H218" s="61"/>
      <c r="I218" s="61"/>
      <c r="J218" s="61"/>
      <c r="K218" s="61"/>
      <c r="L218" s="61"/>
      <c r="M218" s="61"/>
      <c r="N218" s="61"/>
      <c r="O218" s="61"/>
      <c r="P218" s="61"/>
    </row>
    <row r="219" spans="1:16" x14ac:dyDescent="0.2">
      <c r="A219" s="55"/>
      <c r="B219" s="65" t="s">
        <v>548</v>
      </c>
      <c r="C219" s="122"/>
      <c r="D219" s="123"/>
      <c r="E219" s="123"/>
      <c r="F219" s="43">
        <f t="shared" si="22"/>
        <v>0</v>
      </c>
      <c r="G219" s="57"/>
      <c r="H219" s="61"/>
      <c r="I219" s="61"/>
      <c r="J219" s="61"/>
      <c r="K219" s="61"/>
      <c r="L219" s="61"/>
      <c r="M219" s="61"/>
      <c r="N219" s="61"/>
      <c r="O219" s="61"/>
      <c r="P219" s="61"/>
    </row>
    <row r="220" spans="1:16" x14ac:dyDescent="0.2">
      <c r="A220" s="55"/>
      <c r="B220" s="65" t="s">
        <v>549</v>
      </c>
      <c r="C220" s="122"/>
      <c r="D220" s="123"/>
      <c r="E220" s="123"/>
      <c r="F220" s="43">
        <f t="shared" si="22"/>
        <v>0</v>
      </c>
      <c r="G220" s="57"/>
      <c r="H220" s="61"/>
      <c r="I220" s="61"/>
      <c r="J220" s="61"/>
      <c r="K220" s="61"/>
      <c r="L220" s="61"/>
      <c r="M220" s="61"/>
      <c r="N220" s="61"/>
      <c r="O220" s="61"/>
      <c r="P220" s="61"/>
    </row>
    <row r="221" spans="1:16" x14ac:dyDescent="0.2">
      <c r="A221" s="55"/>
      <c r="B221" s="59"/>
      <c r="C221" s="60"/>
      <c r="D221" s="60"/>
      <c r="E221" s="60"/>
      <c r="F221" s="60"/>
      <c r="G221" s="57"/>
      <c r="H221" s="61"/>
      <c r="I221" s="61"/>
      <c r="J221" s="61"/>
      <c r="K221" s="61"/>
      <c r="L221" s="61"/>
      <c r="M221" s="61"/>
      <c r="N221" s="61"/>
      <c r="O221" s="61"/>
      <c r="P221" s="61"/>
    </row>
    <row r="222" spans="1:16" ht="37.5" x14ac:dyDescent="0.2">
      <c r="A222" s="55"/>
      <c r="B222" s="56" t="s">
        <v>193</v>
      </c>
      <c r="C222" s="40" t="s">
        <v>631</v>
      </c>
      <c r="D222" s="40" t="s">
        <v>229</v>
      </c>
      <c r="E222" s="40" t="s">
        <v>630</v>
      </c>
      <c r="F222" s="40" t="s">
        <v>633</v>
      </c>
      <c r="G222" s="57"/>
      <c r="H222" s="157" t="s">
        <v>461</v>
      </c>
      <c r="I222" s="157"/>
      <c r="J222" s="157"/>
      <c r="K222" s="157"/>
      <c r="L222" s="157"/>
      <c r="M222" s="157"/>
      <c r="N222" s="157"/>
      <c r="O222" s="157"/>
      <c r="P222" s="157"/>
    </row>
    <row r="223" spans="1:16" x14ac:dyDescent="0.2">
      <c r="A223" s="58" t="s">
        <v>539</v>
      </c>
      <c r="B223" s="59"/>
      <c r="C223" s="60"/>
      <c r="D223" s="60"/>
      <c r="E223" s="60"/>
      <c r="F223" s="60"/>
      <c r="G223" s="57"/>
      <c r="H223" s="61"/>
      <c r="I223" s="61"/>
      <c r="J223" s="61"/>
      <c r="K223" s="61"/>
      <c r="L223" s="61"/>
      <c r="M223" s="61"/>
      <c r="N223" s="61"/>
      <c r="O223" s="61"/>
      <c r="P223" s="61"/>
    </row>
    <row r="224" spans="1:16" ht="12.75" customHeight="1" x14ac:dyDescent="0.2">
      <c r="A224" s="55" t="s">
        <v>194</v>
      </c>
      <c r="B224" s="48" t="s">
        <v>13</v>
      </c>
      <c r="C224" s="122"/>
      <c r="D224" s="123"/>
      <c r="E224" s="120">
        <v>6.5</v>
      </c>
      <c r="F224" s="43">
        <f t="shared" ref="F224:F270" si="23">C224*E224</f>
        <v>0</v>
      </c>
      <c r="G224" s="41"/>
      <c r="H224" s="156" t="s">
        <v>571</v>
      </c>
      <c r="I224" s="156"/>
      <c r="J224" s="156"/>
      <c r="K224" s="156"/>
      <c r="L224" s="156"/>
      <c r="M224" s="66"/>
      <c r="N224" s="66"/>
      <c r="O224" s="66"/>
      <c r="P224" s="66"/>
    </row>
    <row r="225" spans="1:16" x14ac:dyDescent="0.2">
      <c r="A225" s="55" t="s">
        <v>194</v>
      </c>
      <c r="B225" s="48" t="s">
        <v>22</v>
      </c>
      <c r="C225" s="122"/>
      <c r="D225" s="123"/>
      <c r="E225" s="120">
        <v>4.2</v>
      </c>
      <c r="F225" s="43">
        <f t="shared" si="23"/>
        <v>0</v>
      </c>
      <c r="G225" s="41"/>
      <c r="H225" s="156"/>
      <c r="I225" s="156"/>
      <c r="J225" s="156"/>
      <c r="K225" s="156"/>
      <c r="L225" s="156"/>
      <c r="M225" s="66"/>
      <c r="N225" s="66"/>
      <c r="O225" s="66"/>
      <c r="P225" s="66"/>
    </row>
    <row r="226" spans="1:16" x14ac:dyDescent="0.2">
      <c r="A226" s="55" t="s">
        <v>194</v>
      </c>
      <c r="B226" s="48" t="s">
        <v>23</v>
      </c>
      <c r="C226" s="122"/>
      <c r="D226" s="123"/>
      <c r="E226" s="120">
        <v>5</v>
      </c>
      <c r="F226" s="43">
        <f t="shared" si="23"/>
        <v>0</v>
      </c>
      <c r="G226" s="41"/>
      <c r="H226" s="41"/>
      <c r="I226" s="41"/>
      <c r="J226" s="41"/>
      <c r="K226" s="41"/>
      <c r="L226" s="41"/>
      <c r="M226" s="41"/>
      <c r="N226" s="41"/>
      <c r="O226" s="41"/>
      <c r="P226" s="41"/>
    </row>
    <row r="227" spans="1:16" x14ac:dyDescent="0.2">
      <c r="A227" s="55" t="s">
        <v>194</v>
      </c>
      <c r="B227" s="48" t="s">
        <v>195</v>
      </c>
      <c r="C227" s="122"/>
      <c r="D227" s="123"/>
      <c r="E227" s="120">
        <v>5.5</v>
      </c>
      <c r="F227" s="43">
        <f t="shared" si="23"/>
        <v>0</v>
      </c>
      <c r="G227" s="41"/>
      <c r="H227" s="41"/>
      <c r="I227" s="41"/>
      <c r="J227" s="41"/>
      <c r="K227" s="41"/>
      <c r="L227" s="41"/>
      <c r="M227" s="41"/>
      <c r="N227" s="41"/>
      <c r="O227" s="41"/>
      <c r="P227" s="41"/>
    </row>
    <row r="228" spans="1:16" x14ac:dyDescent="0.2">
      <c r="A228" s="55" t="s">
        <v>194</v>
      </c>
      <c r="B228" s="48" t="s">
        <v>196</v>
      </c>
      <c r="C228" s="122"/>
      <c r="D228" s="123"/>
      <c r="E228" s="120">
        <v>4</v>
      </c>
      <c r="F228" s="43">
        <f t="shared" si="23"/>
        <v>0</v>
      </c>
      <c r="G228" s="41"/>
      <c r="H228" s="41"/>
      <c r="I228" s="41"/>
      <c r="J228" s="41"/>
      <c r="K228" s="41"/>
      <c r="L228" s="41"/>
      <c r="M228" s="41"/>
      <c r="N228" s="41"/>
      <c r="O228" s="41"/>
      <c r="P228" s="41"/>
    </row>
    <row r="229" spans="1:16" x14ac:dyDescent="0.2">
      <c r="A229" s="55" t="s">
        <v>194</v>
      </c>
      <c r="B229" s="48" t="s">
        <v>42</v>
      </c>
      <c r="C229" s="122"/>
      <c r="D229" s="123"/>
      <c r="E229" s="120">
        <v>5</v>
      </c>
      <c r="F229" s="43">
        <f t="shared" si="23"/>
        <v>0</v>
      </c>
      <c r="G229" s="41"/>
      <c r="H229" s="41"/>
      <c r="I229" s="41"/>
      <c r="J229" s="41"/>
      <c r="K229" s="41"/>
      <c r="L229" s="41"/>
      <c r="M229" s="41"/>
      <c r="N229" s="41"/>
      <c r="O229" s="41"/>
      <c r="P229" s="41"/>
    </row>
    <row r="230" spans="1:16" x14ac:dyDescent="0.2">
      <c r="A230" s="55" t="s">
        <v>194</v>
      </c>
      <c r="B230" s="48" t="s">
        <v>197</v>
      </c>
      <c r="C230" s="122"/>
      <c r="D230" s="123"/>
      <c r="E230" s="120">
        <v>1.5</v>
      </c>
      <c r="F230" s="43">
        <f t="shared" si="23"/>
        <v>0</v>
      </c>
      <c r="G230" s="41"/>
      <c r="H230" s="41"/>
      <c r="I230" s="41"/>
      <c r="J230" s="41"/>
      <c r="K230" s="41"/>
      <c r="L230" s="41"/>
      <c r="M230" s="41"/>
      <c r="N230" s="41"/>
      <c r="O230" s="41"/>
      <c r="P230" s="41"/>
    </row>
    <row r="231" spans="1:16" x14ac:dyDescent="0.2">
      <c r="A231" s="55" t="s">
        <v>194</v>
      </c>
      <c r="B231" s="48" t="s">
        <v>198</v>
      </c>
      <c r="C231" s="122"/>
      <c r="D231" s="123"/>
      <c r="E231" s="120">
        <v>4.5</v>
      </c>
      <c r="F231" s="43">
        <f t="shared" si="23"/>
        <v>0</v>
      </c>
      <c r="G231" s="41"/>
      <c r="H231" s="41"/>
      <c r="I231" s="41"/>
      <c r="J231" s="41"/>
      <c r="K231" s="41"/>
      <c r="L231" s="41"/>
      <c r="M231" s="41"/>
      <c r="N231" s="41"/>
      <c r="O231" s="41"/>
      <c r="P231" s="41"/>
    </row>
    <row r="232" spans="1:16" x14ac:dyDescent="0.2">
      <c r="A232" s="55" t="s">
        <v>194</v>
      </c>
      <c r="B232" s="48" t="s">
        <v>199</v>
      </c>
      <c r="C232" s="122"/>
      <c r="D232" s="123"/>
      <c r="E232" s="120">
        <v>2.8</v>
      </c>
      <c r="F232" s="43">
        <f t="shared" si="23"/>
        <v>0</v>
      </c>
      <c r="G232" s="41"/>
      <c r="H232" s="41"/>
      <c r="I232" s="41"/>
      <c r="J232" s="41"/>
      <c r="K232" s="41"/>
      <c r="L232" s="41"/>
      <c r="M232" s="41"/>
      <c r="N232" s="41"/>
      <c r="O232" s="41"/>
      <c r="P232" s="41"/>
    </row>
    <row r="233" spans="1:16" x14ac:dyDescent="0.2">
      <c r="A233" s="55" t="s">
        <v>194</v>
      </c>
      <c r="B233" s="55" t="s">
        <v>51</v>
      </c>
      <c r="C233" s="122"/>
      <c r="D233" s="123"/>
      <c r="E233" s="120">
        <v>2.5</v>
      </c>
      <c r="F233" s="43">
        <f t="shared" si="23"/>
        <v>0</v>
      </c>
      <c r="G233" s="41"/>
      <c r="H233" s="41"/>
      <c r="I233" s="41"/>
      <c r="J233" s="41"/>
      <c r="K233" s="41"/>
      <c r="L233" s="41"/>
      <c r="M233" s="41"/>
      <c r="N233" s="41"/>
      <c r="O233" s="41"/>
      <c r="P233" s="41"/>
    </row>
    <row r="234" spans="1:16" x14ac:dyDescent="0.2">
      <c r="A234" s="55" t="s">
        <v>200</v>
      </c>
      <c r="B234" s="48" t="s">
        <v>25</v>
      </c>
      <c r="C234" s="122"/>
      <c r="D234" s="123"/>
      <c r="E234" s="120">
        <v>6</v>
      </c>
      <c r="F234" s="43">
        <f t="shared" si="23"/>
        <v>0</v>
      </c>
      <c r="G234" s="41"/>
      <c r="H234" s="41"/>
      <c r="I234" s="41"/>
      <c r="J234" s="41"/>
      <c r="K234" s="41"/>
      <c r="L234" s="41"/>
      <c r="M234" s="41"/>
      <c r="N234" s="41"/>
      <c r="O234" s="41"/>
      <c r="P234" s="41"/>
    </row>
    <row r="235" spans="1:16" x14ac:dyDescent="0.2">
      <c r="A235" s="55" t="s">
        <v>176</v>
      </c>
      <c r="B235" s="48" t="s">
        <v>27</v>
      </c>
      <c r="C235" s="122"/>
      <c r="D235" s="123"/>
      <c r="E235" s="120">
        <v>8</v>
      </c>
      <c r="F235" s="43">
        <f t="shared" si="23"/>
        <v>0</v>
      </c>
      <c r="G235" s="41"/>
      <c r="H235" s="41"/>
      <c r="I235" s="41"/>
      <c r="J235" s="41"/>
      <c r="K235" s="41"/>
      <c r="L235" s="41"/>
      <c r="M235" s="41"/>
      <c r="N235" s="41"/>
      <c r="O235" s="41"/>
      <c r="P235" s="41"/>
    </row>
    <row r="236" spans="1:16" x14ac:dyDescent="0.2">
      <c r="A236" s="55" t="s">
        <v>176</v>
      </c>
      <c r="B236" s="48" t="s">
        <v>44</v>
      </c>
      <c r="C236" s="122"/>
      <c r="D236" s="123"/>
      <c r="E236" s="120">
        <v>4</v>
      </c>
      <c r="F236" s="43">
        <f t="shared" si="23"/>
        <v>0</v>
      </c>
      <c r="G236" s="41"/>
      <c r="H236" s="41"/>
      <c r="I236" s="41"/>
      <c r="J236" s="41"/>
      <c r="K236" s="41"/>
      <c r="L236" s="41"/>
      <c r="M236" s="41"/>
      <c r="N236" s="41"/>
      <c r="O236" s="41"/>
      <c r="P236" s="41"/>
    </row>
    <row r="237" spans="1:16" x14ac:dyDescent="0.2">
      <c r="A237" s="55" t="s">
        <v>201</v>
      </c>
      <c r="B237" s="48" t="s">
        <v>41</v>
      </c>
      <c r="C237" s="122"/>
      <c r="D237" s="123"/>
      <c r="E237" s="120">
        <v>6</v>
      </c>
      <c r="F237" s="43">
        <f t="shared" si="23"/>
        <v>0</v>
      </c>
      <c r="G237" s="41"/>
      <c r="H237" s="41"/>
      <c r="I237" s="41"/>
      <c r="J237" s="41"/>
      <c r="K237" s="41"/>
      <c r="L237" s="41"/>
      <c r="M237" s="41"/>
      <c r="N237" s="41"/>
      <c r="O237" s="41"/>
      <c r="P237" s="41"/>
    </row>
    <row r="238" spans="1:16" x14ac:dyDescent="0.2">
      <c r="A238" s="55" t="s">
        <v>201</v>
      </c>
      <c r="B238" s="55" t="s">
        <v>52</v>
      </c>
      <c r="C238" s="122"/>
      <c r="D238" s="123"/>
      <c r="E238" s="120">
        <v>7.7</v>
      </c>
      <c r="F238" s="43">
        <f t="shared" si="23"/>
        <v>0</v>
      </c>
      <c r="G238" s="41"/>
      <c r="H238" s="41"/>
      <c r="I238" s="41"/>
      <c r="J238" s="41"/>
      <c r="K238" s="41"/>
      <c r="L238" s="41"/>
      <c r="M238" s="41"/>
      <c r="N238" s="41"/>
      <c r="O238" s="41"/>
      <c r="P238" s="41"/>
    </row>
    <row r="239" spans="1:16" x14ac:dyDescent="0.2">
      <c r="A239" s="55" t="s">
        <v>202</v>
      </c>
      <c r="B239" s="48" t="s">
        <v>12</v>
      </c>
      <c r="C239" s="122"/>
      <c r="D239" s="123"/>
      <c r="E239" s="120">
        <v>10</v>
      </c>
      <c r="F239" s="43">
        <f t="shared" si="23"/>
        <v>0</v>
      </c>
      <c r="G239" s="41"/>
      <c r="H239" s="41"/>
      <c r="I239" s="41"/>
      <c r="J239" s="41"/>
      <c r="K239" s="41"/>
      <c r="L239" s="41"/>
      <c r="M239" s="41"/>
      <c r="N239" s="41"/>
      <c r="O239" s="41"/>
      <c r="P239" s="41"/>
    </row>
    <row r="240" spans="1:16" x14ac:dyDescent="0.2">
      <c r="A240" s="55" t="s">
        <v>202</v>
      </c>
      <c r="B240" s="48" t="s">
        <v>14</v>
      </c>
      <c r="C240" s="122"/>
      <c r="D240" s="123"/>
      <c r="E240" s="120">
        <v>7.6</v>
      </c>
      <c r="F240" s="43">
        <f t="shared" si="23"/>
        <v>0</v>
      </c>
      <c r="G240" s="41"/>
      <c r="H240" s="41"/>
      <c r="I240" s="41"/>
      <c r="J240" s="41"/>
      <c r="K240" s="41"/>
      <c r="L240" s="41"/>
      <c r="M240" s="41"/>
      <c r="N240" s="41"/>
      <c r="O240" s="41"/>
      <c r="P240" s="41"/>
    </row>
    <row r="241" spans="1:16" x14ac:dyDescent="0.2">
      <c r="A241" s="55" t="s">
        <v>202</v>
      </c>
      <c r="B241" s="48" t="s">
        <v>15</v>
      </c>
      <c r="C241" s="122"/>
      <c r="D241" s="123"/>
      <c r="E241" s="120">
        <v>11</v>
      </c>
      <c r="F241" s="43">
        <f t="shared" si="23"/>
        <v>0</v>
      </c>
      <c r="G241" s="41"/>
      <c r="H241" s="41"/>
      <c r="I241" s="41"/>
      <c r="J241" s="41"/>
      <c r="K241" s="41"/>
      <c r="L241" s="41"/>
      <c r="M241" s="41"/>
      <c r="N241" s="41"/>
      <c r="O241" s="41"/>
      <c r="P241" s="41"/>
    </row>
    <row r="242" spans="1:16" ht="12.75" customHeight="1" x14ac:dyDescent="0.2">
      <c r="A242" s="55" t="s">
        <v>202</v>
      </c>
      <c r="B242" s="48" t="s">
        <v>30</v>
      </c>
      <c r="C242" s="122"/>
      <c r="D242" s="123"/>
      <c r="E242" s="120">
        <v>7.2</v>
      </c>
      <c r="F242" s="43">
        <f t="shared" si="23"/>
        <v>0</v>
      </c>
      <c r="G242" s="41"/>
      <c r="H242" s="41"/>
      <c r="I242" s="41"/>
      <c r="J242" s="41"/>
      <c r="K242" s="41"/>
      <c r="L242" s="41"/>
      <c r="M242" s="41"/>
      <c r="N242" s="41"/>
      <c r="O242" s="41"/>
      <c r="P242" s="41"/>
    </row>
    <row r="243" spans="1:16" x14ac:dyDescent="0.2">
      <c r="A243" s="55" t="s">
        <v>202</v>
      </c>
      <c r="B243" s="48" t="s">
        <v>31</v>
      </c>
      <c r="C243" s="122"/>
      <c r="D243" s="123"/>
      <c r="E243" s="120">
        <v>7</v>
      </c>
      <c r="F243" s="43">
        <f t="shared" si="23"/>
        <v>0</v>
      </c>
      <c r="G243" s="41"/>
      <c r="H243" s="41"/>
      <c r="I243" s="41"/>
      <c r="J243" s="41"/>
      <c r="K243" s="41"/>
      <c r="L243" s="41"/>
      <c r="M243" s="41"/>
      <c r="N243" s="41"/>
      <c r="O243" s="41"/>
      <c r="P243" s="41"/>
    </row>
    <row r="244" spans="1:16" x14ac:dyDescent="0.2">
      <c r="A244" s="55" t="s">
        <v>202</v>
      </c>
      <c r="B244" s="48" t="s">
        <v>32</v>
      </c>
      <c r="C244" s="122"/>
      <c r="D244" s="123"/>
      <c r="E244" s="120">
        <v>4</v>
      </c>
      <c r="F244" s="43">
        <f t="shared" si="23"/>
        <v>0</v>
      </c>
      <c r="G244" s="41"/>
      <c r="H244" s="41"/>
      <c r="I244" s="41"/>
      <c r="J244" s="41"/>
      <c r="K244" s="41"/>
      <c r="L244" s="41"/>
      <c r="M244" s="41"/>
      <c r="N244" s="41"/>
      <c r="O244" s="41"/>
      <c r="P244" s="41"/>
    </row>
    <row r="245" spans="1:16" x14ac:dyDescent="0.2">
      <c r="A245" s="55" t="s">
        <v>202</v>
      </c>
      <c r="B245" s="48" t="s">
        <v>45</v>
      </c>
      <c r="C245" s="122"/>
      <c r="D245" s="123"/>
      <c r="E245" s="120">
        <v>7.9</v>
      </c>
      <c r="F245" s="43">
        <f t="shared" si="23"/>
        <v>0</v>
      </c>
      <c r="G245" s="41"/>
      <c r="H245" s="41"/>
      <c r="I245" s="41"/>
      <c r="J245" s="41"/>
      <c r="K245" s="41"/>
      <c r="L245" s="41"/>
      <c r="M245" s="41"/>
      <c r="N245" s="41"/>
      <c r="O245" s="41"/>
      <c r="P245" s="41"/>
    </row>
    <row r="246" spans="1:16" x14ac:dyDescent="0.2">
      <c r="A246" s="55" t="s">
        <v>202</v>
      </c>
      <c r="B246" s="48" t="s">
        <v>46</v>
      </c>
      <c r="C246" s="122"/>
      <c r="D246" s="123"/>
      <c r="E246" s="120">
        <v>2.2999999999999998</v>
      </c>
      <c r="F246" s="43">
        <f t="shared" si="23"/>
        <v>0</v>
      </c>
      <c r="G246" s="41"/>
      <c r="H246" s="41"/>
      <c r="I246" s="41"/>
      <c r="J246" s="41"/>
      <c r="K246" s="41"/>
      <c r="L246" s="41"/>
      <c r="M246" s="41"/>
      <c r="N246" s="41"/>
      <c r="O246" s="41"/>
      <c r="P246" s="41"/>
    </row>
    <row r="247" spans="1:16" x14ac:dyDescent="0.2">
      <c r="A247" s="55" t="s">
        <v>202</v>
      </c>
      <c r="B247" s="48" t="s">
        <v>47</v>
      </c>
      <c r="C247" s="122"/>
      <c r="D247" s="123"/>
      <c r="E247" s="120">
        <v>3.5</v>
      </c>
      <c r="F247" s="43">
        <f t="shared" si="23"/>
        <v>0</v>
      </c>
      <c r="G247" s="41"/>
      <c r="H247" s="41"/>
      <c r="I247" s="41"/>
      <c r="J247" s="41"/>
      <c r="K247" s="41"/>
      <c r="L247" s="41"/>
      <c r="M247" s="41"/>
      <c r="N247" s="41"/>
      <c r="O247" s="41"/>
      <c r="P247" s="41"/>
    </row>
    <row r="248" spans="1:16" x14ac:dyDescent="0.2">
      <c r="A248" s="55" t="s">
        <v>202</v>
      </c>
      <c r="B248" s="48" t="s">
        <v>48</v>
      </c>
      <c r="C248" s="122"/>
      <c r="D248" s="123"/>
      <c r="E248" s="120">
        <v>4.4000000000000004</v>
      </c>
      <c r="F248" s="43">
        <f t="shared" si="23"/>
        <v>0</v>
      </c>
      <c r="G248" s="41"/>
      <c r="H248" s="41"/>
      <c r="I248" s="41"/>
      <c r="J248" s="41"/>
      <c r="K248" s="41"/>
      <c r="L248" s="41"/>
      <c r="M248" s="41"/>
      <c r="N248" s="41"/>
      <c r="O248" s="41"/>
      <c r="P248" s="41"/>
    </row>
    <row r="249" spans="1:16" x14ac:dyDescent="0.2">
      <c r="A249" s="55" t="s">
        <v>202</v>
      </c>
      <c r="B249" s="48" t="s">
        <v>49</v>
      </c>
      <c r="C249" s="122"/>
      <c r="D249" s="123"/>
      <c r="E249" s="120">
        <v>6.1</v>
      </c>
      <c r="F249" s="43">
        <f t="shared" si="23"/>
        <v>0</v>
      </c>
      <c r="G249" s="41"/>
      <c r="H249" s="41"/>
      <c r="I249" s="41"/>
      <c r="J249" s="41"/>
      <c r="K249" s="41"/>
      <c r="L249" s="41"/>
      <c r="M249" s="41"/>
      <c r="N249" s="41"/>
      <c r="O249" s="41"/>
      <c r="P249" s="41"/>
    </row>
    <row r="250" spans="1:16" x14ac:dyDescent="0.2">
      <c r="A250" s="55" t="s">
        <v>203</v>
      </c>
      <c r="B250" s="48" t="s">
        <v>10</v>
      </c>
      <c r="C250" s="122"/>
      <c r="D250" s="123"/>
      <c r="E250" s="120">
        <v>20</v>
      </c>
      <c r="F250" s="43">
        <f t="shared" si="23"/>
        <v>0</v>
      </c>
      <c r="G250" s="41"/>
      <c r="H250" s="41"/>
      <c r="I250" s="41"/>
      <c r="J250" s="41"/>
      <c r="K250" s="41"/>
      <c r="L250" s="41"/>
      <c r="M250" s="41"/>
      <c r="N250" s="41"/>
      <c r="O250" s="41"/>
      <c r="P250" s="41"/>
    </row>
    <row r="251" spans="1:16" x14ac:dyDescent="0.2">
      <c r="A251" s="55" t="s">
        <v>203</v>
      </c>
      <c r="B251" s="48" t="s">
        <v>11</v>
      </c>
      <c r="C251" s="122"/>
      <c r="D251" s="123"/>
      <c r="E251" s="120">
        <v>15</v>
      </c>
      <c r="F251" s="43">
        <f t="shared" si="23"/>
        <v>0</v>
      </c>
      <c r="G251" s="41"/>
      <c r="H251" s="41"/>
      <c r="I251" s="41"/>
      <c r="J251" s="41"/>
      <c r="K251" s="41"/>
      <c r="L251" s="41"/>
      <c r="M251" s="41"/>
      <c r="N251" s="41"/>
      <c r="O251" s="41"/>
      <c r="P251" s="41"/>
    </row>
    <row r="252" spans="1:16" x14ac:dyDescent="0.2">
      <c r="A252" s="55" t="s">
        <v>203</v>
      </c>
      <c r="B252" s="48" t="s">
        <v>16</v>
      </c>
      <c r="C252" s="122"/>
      <c r="D252" s="123"/>
      <c r="E252" s="120">
        <v>20</v>
      </c>
      <c r="F252" s="43">
        <f t="shared" si="23"/>
        <v>0</v>
      </c>
      <c r="G252" s="41"/>
      <c r="H252" s="41"/>
      <c r="I252" s="41"/>
      <c r="J252" s="41"/>
      <c r="K252" s="41"/>
      <c r="L252" s="41"/>
      <c r="M252" s="41"/>
      <c r="N252" s="41"/>
      <c r="O252" s="41"/>
      <c r="P252" s="41"/>
    </row>
    <row r="253" spans="1:16" x14ac:dyDescent="0.2">
      <c r="A253" s="55" t="s">
        <v>203</v>
      </c>
      <c r="B253" s="48" t="s">
        <v>19</v>
      </c>
      <c r="C253" s="122"/>
      <c r="D253" s="123"/>
      <c r="E253" s="120">
        <v>15</v>
      </c>
      <c r="F253" s="43">
        <f t="shared" si="23"/>
        <v>0</v>
      </c>
      <c r="G253" s="41"/>
      <c r="H253" s="41"/>
      <c r="I253" s="41"/>
      <c r="J253" s="41"/>
      <c r="K253" s="41"/>
      <c r="L253" s="41"/>
      <c r="M253" s="41"/>
      <c r="N253" s="41"/>
      <c r="O253" s="41"/>
      <c r="P253" s="41"/>
    </row>
    <row r="254" spans="1:16" x14ac:dyDescent="0.2">
      <c r="A254" s="55" t="s">
        <v>203</v>
      </c>
      <c r="B254" s="48" t="s">
        <v>20</v>
      </c>
      <c r="C254" s="122"/>
      <c r="D254" s="123"/>
      <c r="E254" s="120">
        <v>30</v>
      </c>
      <c r="F254" s="43">
        <f t="shared" si="23"/>
        <v>0</v>
      </c>
      <c r="G254" s="41"/>
      <c r="H254" s="41"/>
      <c r="I254" s="41"/>
      <c r="J254" s="41"/>
      <c r="K254" s="41"/>
      <c r="L254" s="41"/>
      <c r="M254" s="41"/>
      <c r="N254" s="41"/>
      <c r="O254" s="41"/>
      <c r="P254" s="41"/>
    </row>
    <row r="255" spans="1:16" x14ac:dyDescent="0.2">
      <c r="A255" s="55" t="s">
        <v>203</v>
      </c>
      <c r="B255" s="48" t="s">
        <v>21</v>
      </c>
      <c r="C255" s="122"/>
      <c r="D255" s="123"/>
      <c r="E255" s="120">
        <v>40</v>
      </c>
      <c r="F255" s="43">
        <f t="shared" si="23"/>
        <v>0</v>
      </c>
      <c r="G255" s="41"/>
      <c r="H255" s="41"/>
      <c r="I255" s="41"/>
      <c r="J255" s="41"/>
      <c r="K255" s="41"/>
      <c r="L255" s="41"/>
      <c r="M255" s="41"/>
      <c r="N255" s="41"/>
      <c r="O255" s="41"/>
      <c r="P255" s="41"/>
    </row>
    <row r="256" spans="1:16" x14ac:dyDescent="0.2">
      <c r="A256" s="55" t="s">
        <v>203</v>
      </c>
      <c r="B256" s="48" t="s">
        <v>24</v>
      </c>
      <c r="C256" s="122"/>
      <c r="D256" s="123"/>
      <c r="E256" s="120">
        <v>4.5</v>
      </c>
      <c r="F256" s="43">
        <f t="shared" si="23"/>
        <v>0</v>
      </c>
      <c r="G256" s="41"/>
      <c r="H256" s="41"/>
      <c r="I256" s="41"/>
      <c r="J256" s="41"/>
      <c r="K256" s="41"/>
      <c r="L256" s="41"/>
      <c r="M256" s="41"/>
      <c r="N256" s="41"/>
      <c r="O256" s="41"/>
      <c r="P256" s="41"/>
    </row>
    <row r="257" spans="1:16" x14ac:dyDescent="0.2">
      <c r="A257" s="55" t="s">
        <v>203</v>
      </c>
      <c r="B257" s="48" t="s">
        <v>26</v>
      </c>
      <c r="C257" s="122"/>
      <c r="D257" s="123"/>
      <c r="E257" s="120">
        <v>11</v>
      </c>
      <c r="F257" s="43">
        <f t="shared" si="23"/>
        <v>0</v>
      </c>
      <c r="G257" s="41"/>
      <c r="H257" s="41"/>
      <c r="I257" s="41"/>
      <c r="J257" s="41"/>
      <c r="K257" s="41"/>
      <c r="L257" s="41"/>
      <c r="M257" s="41"/>
      <c r="N257" s="41"/>
      <c r="O257" s="41"/>
      <c r="P257" s="41"/>
    </row>
    <row r="258" spans="1:16" x14ac:dyDescent="0.2">
      <c r="A258" s="55" t="s">
        <v>203</v>
      </c>
      <c r="B258" s="48" t="s">
        <v>204</v>
      </c>
      <c r="C258" s="122"/>
      <c r="D258" s="123"/>
      <c r="E258" s="120">
        <v>13</v>
      </c>
      <c r="F258" s="43">
        <f t="shared" si="23"/>
        <v>0</v>
      </c>
      <c r="G258" s="41"/>
      <c r="H258" s="41"/>
      <c r="I258" s="41"/>
      <c r="J258" s="41"/>
      <c r="K258" s="41"/>
      <c r="L258" s="41"/>
      <c r="M258" s="41"/>
      <c r="N258" s="41"/>
      <c r="O258" s="41"/>
      <c r="P258" s="41"/>
    </row>
    <row r="259" spans="1:16" x14ac:dyDescent="0.2">
      <c r="A259" s="55" t="s">
        <v>203</v>
      </c>
      <c r="B259" s="48" t="s">
        <v>28</v>
      </c>
      <c r="C259" s="122"/>
      <c r="D259" s="123"/>
      <c r="E259" s="120">
        <v>24</v>
      </c>
      <c r="F259" s="43">
        <f t="shared" si="23"/>
        <v>0</v>
      </c>
      <c r="G259" s="41"/>
      <c r="H259" s="41"/>
      <c r="I259" s="41"/>
      <c r="J259" s="41"/>
      <c r="K259" s="41"/>
      <c r="L259" s="41"/>
      <c r="M259" s="41"/>
      <c r="N259" s="41"/>
      <c r="O259" s="41"/>
      <c r="P259" s="41"/>
    </row>
    <row r="260" spans="1:16" x14ac:dyDescent="0.2">
      <c r="A260" s="55" t="s">
        <v>203</v>
      </c>
      <c r="B260" s="48" t="s">
        <v>29</v>
      </c>
      <c r="C260" s="122"/>
      <c r="D260" s="123"/>
      <c r="E260" s="120">
        <v>32</v>
      </c>
      <c r="F260" s="43">
        <f t="shared" si="23"/>
        <v>0</v>
      </c>
      <c r="G260" s="41"/>
      <c r="H260" s="41"/>
      <c r="I260" s="41"/>
      <c r="J260" s="41"/>
      <c r="K260" s="41"/>
      <c r="L260" s="41"/>
      <c r="M260" s="41"/>
      <c r="N260" s="41"/>
      <c r="O260" s="41"/>
      <c r="P260" s="41"/>
    </row>
    <row r="261" spans="1:16" x14ac:dyDescent="0.2">
      <c r="A261" s="55" t="s">
        <v>203</v>
      </c>
      <c r="B261" s="48" t="s">
        <v>33</v>
      </c>
      <c r="C261" s="122"/>
      <c r="D261" s="123"/>
      <c r="E261" s="120">
        <v>18</v>
      </c>
      <c r="F261" s="43">
        <f t="shared" si="23"/>
        <v>0</v>
      </c>
      <c r="G261" s="41"/>
      <c r="H261" s="41"/>
      <c r="I261" s="41"/>
      <c r="J261" s="41"/>
      <c r="K261" s="41"/>
      <c r="L261" s="41"/>
      <c r="M261" s="41"/>
      <c r="N261" s="41"/>
      <c r="O261" s="41"/>
      <c r="P261" s="41"/>
    </row>
    <row r="262" spans="1:16" x14ac:dyDescent="0.2">
      <c r="A262" s="55" t="s">
        <v>203</v>
      </c>
      <c r="B262" s="48" t="s">
        <v>34</v>
      </c>
      <c r="C262" s="122"/>
      <c r="D262" s="123"/>
      <c r="E262" s="120">
        <v>22</v>
      </c>
      <c r="F262" s="43">
        <f t="shared" si="23"/>
        <v>0</v>
      </c>
      <c r="G262" s="41"/>
      <c r="H262" s="41"/>
      <c r="I262" s="41"/>
      <c r="J262" s="41"/>
      <c r="K262" s="41"/>
      <c r="L262" s="41"/>
      <c r="M262" s="41"/>
      <c r="N262" s="41"/>
      <c r="O262" s="41"/>
      <c r="P262" s="41"/>
    </row>
    <row r="263" spans="1:16" x14ac:dyDescent="0.2">
      <c r="A263" s="55" t="s">
        <v>203</v>
      </c>
      <c r="B263" s="48" t="s">
        <v>35</v>
      </c>
      <c r="C263" s="122"/>
      <c r="D263" s="123"/>
      <c r="E263" s="120">
        <v>22</v>
      </c>
      <c r="F263" s="43">
        <f t="shared" si="23"/>
        <v>0</v>
      </c>
      <c r="G263" s="41"/>
      <c r="H263" s="41"/>
      <c r="I263" s="41"/>
      <c r="J263" s="41"/>
      <c r="K263" s="41"/>
      <c r="L263" s="41"/>
      <c r="M263" s="41"/>
      <c r="N263" s="41"/>
      <c r="O263" s="41"/>
      <c r="P263" s="41"/>
    </row>
    <row r="264" spans="1:16" x14ac:dyDescent="0.2">
      <c r="A264" s="55" t="s">
        <v>203</v>
      </c>
      <c r="B264" s="48" t="s">
        <v>36</v>
      </c>
      <c r="C264" s="122"/>
      <c r="D264" s="123"/>
      <c r="E264" s="120">
        <v>30</v>
      </c>
      <c r="F264" s="43">
        <f t="shared" si="23"/>
        <v>0</v>
      </c>
      <c r="G264" s="41"/>
      <c r="H264" s="41"/>
      <c r="I264" s="41"/>
      <c r="J264" s="41"/>
      <c r="K264" s="41"/>
      <c r="L264" s="41"/>
      <c r="M264" s="41"/>
      <c r="N264" s="41"/>
      <c r="O264" s="41"/>
      <c r="P264" s="41"/>
    </row>
    <row r="265" spans="1:16" x14ac:dyDescent="0.2">
      <c r="A265" s="55" t="s">
        <v>203</v>
      </c>
      <c r="B265" s="48" t="s">
        <v>37</v>
      </c>
      <c r="C265" s="122"/>
      <c r="D265" s="123"/>
      <c r="E265" s="120">
        <v>15</v>
      </c>
      <c r="F265" s="43">
        <f t="shared" si="23"/>
        <v>0</v>
      </c>
      <c r="G265" s="41"/>
      <c r="H265" s="41"/>
      <c r="I265" s="41"/>
      <c r="J265" s="41"/>
      <c r="K265" s="41"/>
      <c r="L265" s="41"/>
      <c r="M265" s="41"/>
      <c r="N265" s="41"/>
      <c r="O265" s="41"/>
      <c r="P265" s="41"/>
    </row>
    <row r="266" spans="1:16" x14ac:dyDescent="0.2">
      <c r="A266" s="55" t="s">
        <v>203</v>
      </c>
      <c r="B266" s="48" t="s">
        <v>38</v>
      </c>
      <c r="C266" s="122"/>
      <c r="D266" s="123"/>
      <c r="E266" s="120">
        <v>20</v>
      </c>
      <c r="F266" s="43">
        <f t="shared" si="23"/>
        <v>0</v>
      </c>
      <c r="G266" s="41"/>
      <c r="H266" s="41"/>
      <c r="I266" s="41"/>
      <c r="J266" s="41"/>
      <c r="K266" s="41"/>
      <c r="L266" s="41"/>
      <c r="M266" s="41"/>
      <c r="N266" s="41"/>
      <c r="O266" s="41"/>
      <c r="P266" s="41"/>
    </row>
    <row r="267" spans="1:16" x14ac:dyDescent="0.2">
      <c r="A267" s="55" t="s">
        <v>203</v>
      </c>
      <c r="B267" s="48" t="s">
        <v>39</v>
      </c>
      <c r="C267" s="122"/>
      <c r="D267" s="123"/>
      <c r="E267" s="120">
        <v>18</v>
      </c>
      <c r="F267" s="43">
        <f t="shared" si="23"/>
        <v>0</v>
      </c>
      <c r="G267" s="41"/>
      <c r="H267" s="41"/>
      <c r="I267" s="41"/>
      <c r="J267" s="41"/>
      <c r="K267" s="41"/>
      <c r="L267" s="41"/>
      <c r="M267" s="41"/>
      <c r="N267" s="41"/>
      <c r="O267" s="41"/>
      <c r="P267" s="41"/>
    </row>
    <row r="268" spans="1:16" x14ac:dyDescent="0.2">
      <c r="A268" s="55" t="s">
        <v>203</v>
      </c>
      <c r="B268" s="48" t="s">
        <v>40</v>
      </c>
      <c r="C268" s="122"/>
      <c r="D268" s="123"/>
      <c r="E268" s="120">
        <v>25</v>
      </c>
      <c r="F268" s="43">
        <f t="shared" si="23"/>
        <v>0</v>
      </c>
      <c r="G268" s="41"/>
      <c r="H268" s="41"/>
      <c r="I268" s="41"/>
      <c r="J268" s="41"/>
      <c r="K268" s="41"/>
      <c r="L268" s="41"/>
      <c r="M268" s="41"/>
      <c r="N268" s="41"/>
      <c r="O268" s="41"/>
      <c r="P268" s="41"/>
    </row>
    <row r="269" spans="1:16" x14ac:dyDescent="0.2">
      <c r="A269" s="55" t="s">
        <v>203</v>
      </c>
      <c r="B269" s="48" t="s">
        <v>43</v>
      </c>
      <c r="C269" s="122"/>
      <c r="D269" s="123"/>
      <c r="E269" s="120">
        <v>4.5</v>
      </c>
      <c r="F269" s="43">
        <f t="shared" si="23"/>
        <v>0</v>
      </c>
      <c r="G269" s="41"/>
      <c r="H269" s="41"/>
      <c r="I269" s="41"/>
      <c r="J269" s="41"/>
      <c r="K269" s="41"/>
      <c r="L269" s="41"/>
      <c r="M269" s="41"/>
      <c r="N269" s="41"/>
      <c r="O269" s="41"/>
      <c r="P269" s="41"/>
    </row>
    <row r="270" spans="1:16" x14ac:dyDescent="0.2">
      <c r="A270" s="55" t="s">
        <v>203</v>
      </c>
      <c r="B270" s="48" t="s">
        <v>50</v>
      </c>
      <c r="C270" s="122"/>
      <c r="D270" s="123"/>
      <c r="E270" s="120">
        <v>7</v>
      </c>
      <c r="F270" s="43">
        <f t="shared" si="23"/>
        <v>0</v>
      </c>
      <c r="G270" s="41"/>
      <c r="H270" s="41"/>
      <c r="I270" s="41"/>
      <c r="J270" s="41"/>
      <c r="K270" s="41"/>
      <c r="L270" s="41"/>
      <c r="M270" s="41"/>
      <c r="N270" s="41"/>
      <c r="O270" s="41"/>
      <c r="P270" s="41"/>
    </row>
    <row r="271" spans="1:16" ht="13.5" thickBot="1" x14ac:dyDescent="0.25">
      <c r="A271" s="41"/>
      <c r="B271" s="41"/>
      <c r="C271" s="41"/>
      <c r="D271" s="41"/>
      <c r="E271" s="41"/>
      <c r="F271" s="46"/>
      <c r="G271" s="41"/>
      <c r="H271" s="41"/>
      <c r="I271" s="41"/>
      <c r="J271" s="41"/>
      <c r="K271" s="41"/>
      <c r="L271" s="41"/>
      <c r="M271" s="41"/>
      <c r="N271" s="41"/>
      <c r="O271" s="41"/>
      <c r="P271" s="41"/>
    </row>
    <row r="272" spans="1:16" ht="13.5" thickBot="1" x14ac:dyDescent="0.25">
      <c r="A272" s="41"/>
      <c r="B272" s="41"/>
      <c r="C272" s="41"/>
      <c r="D272" s="41"/>
      <c r="E272" s="52" t="s">
        <v>206</v>
      </c>
      <c r="F272" s="53">
        <f>SUM(F211:F220,F224:F270)</f>
        <v>0</v>
      </c>
      <c r="G272" s="41"/>
      <c r="H272" s="41"/>
      <c r="I272" s="41"/>
      <c r="J272" s="41"/>
      <c r="K272" s="41"/>
      <c r="L272" s="41"/>
      <c r="M272" s="41"/>
      <c r="N272" s="41"/>
      <c r="O272" s="41"/>
      <c r="P272" s="41"/>
    </row>
    <row r="273" spans="1:16" x14ac:dyDescent="0.2">
      <c r="A273" s="41"/>
      <c r="B273" s="41"/>
      <c r="C273" s="41"/>
      <c r="D273" s="41"/>
      <c r="E273" s="41"/>
      <c r="F273" s="41"/>
      <c r="G273" s="41"/>
      <c r="H273" s="41"/>
      <c r="I273" s="41"/>
      <c r="J273" s="41"/>
      <c r="K273" s="41"/>
      <c r="L273" s="41"/>
      <c r="M273" s="41"/>
      <c r="N273" s="41"/>
      <c r="O273" s="41"/>
      <c r="P273" s="41"/>
    </row>
    <row r="274" spans="1:16" x14ac:dyDescent="0.2">
      <c r="A274" s="41"/>
      <c r="B274" s="41"/>
      <c r="C274" s="41"/>
      <c r="D274" s="41"/>
      <c r="E274" s="41"/>
      <c r="F274" s="41"/>
      <c r="G274" s="41"/>
      <c r="H274" s="41"/>
      <c r="I274" s="41"/>
      <c r="J274" s="41"/>
      <c r="K274" s="41"/>
      <c r="L274" s="41"/>
      <c r="M274" s="41"/>
      <c r="N274" s="41"/>
      <c r="O274" s="41"/>
      <c r="P274" s="41"/>
    </row>
    <row r="275" spans="1:16" x14ac:dyDescent="0.2">
      <c r="A275" s="35" t="s">
        <v>552</v>
      </c>
      <c r="B275" s="54"/>
      <c r="C275" s="54"/>
      <c r="D275" s="54"/>
      <c r="E275" s="54"/>
      <c r="F275" s="54"/>
      <c r="G275" s="54"/>
      <c r="H275" s="34" t="s">
        <v>339</v>
      </c>
      <c r="I275" s="41"/>
      <c r="J275" s="41"/>
      <c r="K275" s="41"/>
      <c r="L275" s="41"/>
      <c r="M275" s="41"/>
      <c r="N275" s="41"/>
      <c r="O275" s="41"/>
      <c r="P275" s="41"/>
    </row>
    <row r="276" spans="1:16" x14ac:dyDescent="0.2">
      <c r="A276" s="41"/>
      <c r="B276" s="41"/>
      <c r="C276" s="41"/>
      <c r="D276" s="41"/>
      <c r="E276" s="41"/>
      <c r="F276" s="41"/>
      <c r="G276" s="41"/>
      <c r="H276" s="41"/>
      <c r="I276" s="41"/>
      <c r="J276" s="41"/>
      <c r="K276" s="41"/>
      <c r="L276" s="41"/>
      <c r="M276" s="41"/>
      <c r="N276" s="41"/>
      <c r="O276" s="41"/>
      <c r="P276" s="41"/>
    </row>
    <row r="277" spans="1:16" ht="36" x14ac:dyDescent="0.2">
      <c r="A277" s="55"/>
      <c r="B277" s="56" t="s">
        <v>568</v>
      </c>
      <c r="C277" s="40" t="s">
        <v>553</v>
      </c>
      <c r="D277" s="40" t="s">
        <v>229</v>
      </c>
      <c r="E277" s="40" t="s">
        <v>567</v>
      </c>
      <c r="F277" s="40" t="s">
        <v>636</v>
      </c>
      <c r="G277" s="57"/>
      <c r="H277" s="157"/>
      <c r="I277" s="157"/>
      <c r="J277" s="157"/>
      <c r="K277" s="157"/>
      <c r="L277" s="157"/>
      <c r="M277" s="157"/>
      <c r="N277" s="157"/>
      <c r="O277" s="157"/>
      <c r="P277" s="157"/>
    </row>
    <row r="278" spans="1:16" x14ac:dyDescent="0.2">
      <c r="A278" s="58" t="s">
        <v>569</v>
      </c>
      <c r="B278" s="59"/>
      <c r="C278" s="60"/>
      <c r="D278" s="60"/>
      <c r="E278" s="60"/>
      <c r="F278" s="60"/>
      <c r="G278" s="57"/>
      <c r="H278" s="61"/>
      <c r="I278" s="61"/>
      <c r="J278" s="61"/>
      <c r="K278" s="61"/>
      <c r="L278" s="61"/>
      <c r="M278" s="61"/>
      <c r="N278" s="61"/>
      <c r="O278" s="61"/>
      <c r="P278" s="61"/>
    </row>
    <row r="279" spans="1:16" x14ac:dyDescent="0.2">
      <c r="A279" s="55"/>
      <c r="B279" s="65" t="s">
        <v>540</v>
      </c>
      <c r="C279" s="122"/>
      <c r="D279" s="123"/>
      <c r="E279" s="123"/>
      <c r="F279" s="43">
        <f t="shared" ref="F279:F288" si="24">C279*E279</f>
        <v>0</v>
      </c>
      <c r="G279" s="57"/>
      <c r="H279" s="156" t="s">
        <v>571</v>
      </c>
      <c r="I279" s="156"/>
      <c r="J279" s="156"/>
      <c r="K279" s="156"/>
      <c r="L279" s="156"/>
      <c r="M279" s="61"/>
      <c r="N279" s="61"/>
      <c r="O279" s="61"/>
      <c r="P279" s="61"/>
    </row>
    <row r="280" spans="1:16" x14ac:dyDescent="0.2">
      <c r="A280" s="55"/>
      <c r="B280" s="65" t="s">
        <v>541</v>
      </c>
      <c r="C280" s="122"/>
      <c r="D280" s="123"/>
      <c r="E280" s="123"/>
      <c r="F280" s="43">
        <f t="shared" si="24"/>
        <v>0</v>
      </c>
      <c r="G280" s="57"/>
      <c r="H280" s="156"/>
      <c r="I280" s="156"/>
      <c r="J280" s="156"/>
      <c r="K280" s="156"/>
      <c r="L280" s="156"/>
      <c r="M280" s="61"/>
      <c r="N280" s="61"/>
      <c r="O280" s="61"/>
      <c r="P280" s="61"/>
    </row>
    <row r="281" spans="1:16" x14ac:dyDescent="0.2">
      <c r="A281" s="55"/>
      <c r="B281" s="65" t="s">
        <v>542</v>
      </c>
      <c r="C281" s="122"/>
      <c r="D281" s="123"/>
      <c r="E281" s="123"/>
      <c r="F281" s="43">
        <f t="shared" si="24"/>
        <v>0</v>
      </c>
      <c r="G281" s="57"/>
      <c r="H281" s="61"/>
      <c r="I281" s="61"/>
      <c r="J281" s="61"/>
      <c r="K281" s="61"/>
      <c r="L281" s="61"/>
      <c r="M281" s="61"/>
      <c r="N281" s="61"/>
      <c r="O281" s="61"/>
      <c r="P281" s="61"/>
    </row>
    <row r="282" spans="1:16" x14ac:dyDescent="0.2">
      <c r="A282" s="55"/>
      <c r="B282" s="65" t="s">
        <v>543</v>
      </c>
      <c r="C282" s="122"/>
      <c r="D282" s="123"/>
      <c r="E282" s="123"/>
      <c r="F282" s="43">
        <f t="shared" si="24"/>
        <v>0</v>
      </c>
      <c r="G282" s="57"/>
      <c r="H282" s="61"/>
      <c r="I282" s="61"/>
      <c r="J282" s="61"/>
      <c r="K282" s="61"/>
      <c r="L282" s="61"/>
      <c r="M282" s="61"/>
      <c r="N282" s="61"/>
      <c r="O282" s="61"/>
      <c r="P282" s="61"/>
    </row>
    <row r="283" spans="1:16" x14ac:dyDescent="0.2">
      <c r="A283" s="55"/>
      <c r="B283" s="65" t="s">
        <v>544</v>
      </c>
      <c r="C283" s="122"/>
      <c r="D283" s="123"/>
      <c r="E283" s="123"/>
      <c r="F283" s="43">
        <f t="shared" si="24"/>
        <v>0</v>
      </c>
      <c r="G283" s="57"/>
      <c r="H283" s="61"/>
      <c r="I283" s="61"/>
      <c r="J283" s="61"/>
      <c r="K283" s="61"/>
      <c r="L283" s="61"/>
      <c r="M283" s="61"/>
      <c r="N283" s="61"/>
      <c r="O283" s="61"/>
      <c r="P283" s="61"/>
    </row>
    <row r="284" spans="1:16" x14ac:dyDescent="0.2">
      <c r="A284" s="55"/>
      <c r="B284" s="65" t="s">
        <v>545</v>
      </c>
      <c r="C284" s="122"/>
      <c r="D284" s="123"/>
      <c r="E284" s="123"/>
      <c r="F284" s="43">
        <f t="shared" si="24"/>
        <v>0</v>
      </c>
      <c r="G284" s="57"/>
      <c r="H284" s="61"/>
      <c r="I284" s="61"/>
      <c r="J284" s="61"/>
      <c r="K284" s="61"/>
      <c r="L284" s="61"/>
      <c r="M284" s="61"/>
      <c r="N284" s="61"/>
      <c r="O284" s="61"/>
      <c r="P284" s="61"/>
    </row>
    <row r="285" spans="1:16" x14ac:dyDescent="0.2">
      <c r="A285" s="55"/>
      <c r="B285" s="65" t="s">
        <v>546</v>
      </c>
      <c r="C285" s="122"/>
      <c r="D285" s="123"/>
      <c r="E285" s="123"/>
      <c r="F285" s="43">
        <f t="shared" si="24"/>
        <v>0</v>
      </c>
      <c r="G285" s="57"/>
      <c r="H285" s="61"/>
      <c r="I285" s="61"/>
      <c r="J285" s="61"/>
      <c r="K285" s="61"/>
      <c r="L285" s="61"/>
      <c r="M285" s="61"/>
      <c r="N285" s="61"/>
      <c r="O285" s="61"/>
      <c r="P285" s="61"/>
    </row>
    <row r="286" spans="1:16" x14ac:dyDescent="0.2">
      <c r="A286" s="55"/>
      <c r="B286" s="65" t="s">
        <v>547</v>
      </c>
      <c r="C286" s="122"/>
      <c r="D286" s="123"/>
      <c r="E286" s="123"/>
      <c r="F286" s="43">
        <f t="shared" si="24"/>
        <v>0</v>
      </c>
      <c r="G286" s="57"/>
      <c r="H286" s="61"/>
      <c r="I286" s="61"/>
      <c r="J286" s="61"/>
      <c r="K286" s="61"/>
      <c r="L286" s="61"/>
      <c r="M286" s="61"/>
      <c r="N286" s="61"/>
      <c r="O286" s="61"/>
      <c r="P286" s="61"/>
    </row>
    <row r="287" spans="1:16" x14ac:dyDescent="0.2">
      <c r="A287" s="55"/>
      <c r="B287" s="65" t="s">
        <v>548</v>
      </c>
      <c r="C287" s="122"/>
      <c r="D287" s="123"/>
      <c r="E287" s="123"/>
      <c r="F287" s="43">
        <f t="shared" si="24"/>
        <v>0</v>
      </c>
      <c r="G287" s="57"/>
      <c r="H287" s="61"/>
      <c r="I287" s="61"/>
      <c r="J287" s="61"/>
      <c r="K287" s="61"/>
      <c r="L287" s="61"/>
      <c r="M287" s="61"/>
      <c r="N287" s="61"/>
      <c r="O287" s="61"/>
      <c r="P287" s="61"/>
    </row>
    <row r="288" spans="1:16" x14ac:dyDescent="0.2">
      <c r="A288" s="55"/>
      <c r="B288" s="65" t="s">
        <v>549</v>
      </c>
      <c r="C288" s="122"/>
      <c r="D288" s="123"/>
      <c r="E288" s="123"/>
      <c r="F288" s="43">
        <f t="shared" si="24"/>
        <v>0</v>
      </c>
      <c r="G288" s="57"/>
      <c r="H288" s="61"/>
      <c r="I288" s="61"/>
      <c r="J288" s="61"/>
      <c r="K288" s="61"/>
      <c r="L288" s="61"/>
      <c r="M288" s="61"/>
      <c r="N288" s="61"/>
      <c r="O288" s="61"/>
      <c r="P288" s="61"/>
    </row>
    <row r="289" spans="1:16" x14ac:dyDescent="0.2">
      <c r="A289" s="55"/>
      <c r="B289" s="59"/>
      <c r="C289" s="60"/>
      <c r="D289" s="60"/>
      <c r="E289" s="60"/>
      <c r="F289" s="60"/>
      <c r="G289" s="57"/>
      <c r="H289" s="61"/>
      <c r="I289" s="61"/>
      <c r="J289" s="61"/>
      <c r="K289" s="61"/>
      <c r="L289" s="61"/>
      <c r="M289" s="61"/>
      <c r="N289" s="61"/>
      <c r="O289" s="61"/>
      <c r="P289" s="61"/>
    </row>
    <row r="290" spans="1:16" ht="37.5" x14ac:dyDescent="0.2">
      <c r="A290" s="55"/>
      <c r="B290" s="56" t="s">
        <v>193</v>
      </c>
      <c r="C290" s="40" t="s">
        <v>632</v>
      </c>
      <c r="D290" s="40" t="s">
        <v>229</v>
      </c>
      <c r="E290" s="40" t="s">
        <v>630</v>
      </c>
      <c r="F290" s="40" t="s">
        <v>636</v>
      </c>
      <c r="G290" s="57"/>
      <c r="H290" s="157" t="s">
        <v>461</v>
      </c>
      <c r="I290" s="157"/>
      <c r="J290" s="157"/>
      <c r="K290" s="157"/>
      <c r="L290" s="157"/>
      <c r="M290" s="157"/>
      <c r="N290" s="157"/>
      <c r="O290" s="157"/>
      <c r="P290" s="157"/>
    </row>
    <row r="291" spans="1:16" x14ac:dyDescent="0.2">
      <c r="A291" s="58" t="s">
        <v>539</v>
      </c>
      <c r="B291" s="59"/>
      <c r="C291" s="60"/>
      <c r="D291" s="60"/>
      <c r="E291" s="60"/>
      <c r="F291" s="60"/>
      <c r="G291" s="57"/>
      <c r="H291" s="61"/>
      <c r="I291" s="61"/>
      <c r="J291" s="61"/>
      <c r="K291" s="61"/>
      <c r="L291" s="61"/>
      <c r="M291" s="61"/>
      <c r="N291" s="61"/>
      <c r="O291" s="61"/>
      <c r="P291" s="61"/>
    </row>
    <row r="292" spans="1:16" x14ac:dyDescent="0.2">
      <c r="A292" s="55" t="s">
        <v>194</v>
      </c>
      <c r="B292" s="48" t="s">
        <v>13</v>
      </c>
      <c r="C292" s="122"/>
      <c r="D292" s="122"/>
      <c r="E292" s="124">
        <v>6.5</v>
      </c>
      <c r="F292" s="43">
        <f t="shared" ref="F292:F338" si="25">C292*E292</f>
        <v>0</v>
      </c>
      <c r="G292" s="62"/>
      <c r="H292" s="156" t="s">
        <v>571</v>
      </c>
      <c r="I292" s="156"/>
      <c r="J292" s="156"/>
      <c r="K292" s="156"/>
      <c r="L292" s="156"/>
      <c r="M292" s="41"/>
      <c r="N292" s="41"/>
      <c r="O292" s="41"/>
      <c r="P292" s="41"/>
    </row>
    <row r="293" spans="1:16" x14ac:dyDescent="0.2">
      <c r="A293" s="55" t="s">
        <v>194</v>
      </c>
      <c r="B293" s="48" t="s">
        <v>22</v>
      </c>
      <c r="C293" s="122"/>
      <c r="D293" s="122"/>
      <c r="E293" s="124">
        <v>4.2</v>
      </c>
      <c r="F293" s="43">
        <f t="shared" si="25"/>
        <v>0</v>
      </c>
      <c r="G293" s="62"/>
      <c r="H293" s="156"/>
      <c r="I293" s="156"/>
      <c r="J293" s="156"/>
      <c r="K293" s="156"/>
      <c r="L293" s="156"/>
      <c r="M293" s="41"/>
      <c r="N293" s="41"/>
      <c r="O293" s="41"/>
      <c r="P293" s="41"/>
    </row>
    <row r="294" spans="1:16" x14ac:dyDescent="0.2">
      <c r="A294" s="55" t="s">
        <v>194</v>
      </c>
      <c r="B294" s="48" t="s">
        <v>23</v>
      </c>
      <c r="C294" s="122"/>
      <c r="D294" s="122"/>
      <c r="E294" s="124">
        <v>5</v>
      </c>
      <c r="F294" s="43">
        <f t="shared" si="25"/>
        <v>0</v>
      </c>
      <c r="G294" s="62"/>
      <c r="H294" s="41"/>
      <c r="I294" s="41"/>
      <c r="J294" s="41"/>
      <c r="K294" s="41"/>
      <c r="L294" s="41"/>
      <c r="M294" s="41"/>
      <c r="N294" s="41"/>
      <c r="O294" s="41"/>
      <c r="P294" s="41"/>
    </row>
    <row r="295" spans="1:16" x14ac:dyDescent="0.2">
      <c r="A295" s="55" t="s">
        <v>194</v>
      </c>
      <c r="B295" s="48" t="s">
        <v>195</v>
      </c>
      <c r="C295" s="122"/>
      <c r="D295" s="122"/>
      <c r="E295" s="124">
        <v>5.5</v>
      </c>
      <c r="F295" s="43">
        <f t="shared" si="25"/>
        <v>0</v>
      </c>
      <c r="G295" s="62"/>
      <c r="H295" s="41"/>
      <c r="I295" s="41"/>
      <c r="J295" s="41"/>
      <c r="K295" s="41"/>
      <c r="L295" s="41"/>
      <c r="M295" s="41"/>
      <c r="N295" s="41"/>
      <c r="O295" s="41"/>
      <c r="P295" s="41"/>
    </row>
    <row r="296" spans="1:16" x14ac:dyDescent="0.2">
      <c r="A296" s="55" t="s">
        <v>194</v>
      </c>
      <c r="B296" s="48" t="s">
        <v>196</v>
      </c>
      <c r="C296" s="122"/>
      <c r="D296" s="122"/>
      <c r="E296" s="124">
        <v>4</v>
      </c>
      <c r="F296" s="43">
        <f t="shared" si="25"/>
        <v>0</v>
      </c>
      <c r="G296" s="62"/>
      <c r="H296" s="41"/>
      <c r="I296" s="41"/>
      <c r="J296" s="41"/>
      <c r="K296" s="41"/>
      <c r="L296" s="41"/>
      <c r="M296" s="41"/>
      <c r="N296" s="41"/>
      <c r="O296" s="41"/>
      <c r="P296" s="41"/>
    </row>
    <row r="297" spans="1:16" x14ac:dyDescent="0.2">
      <c r="A297" s="55" t="s">
        <v>194</v>
      </c>
      <c r="B297" s="48" t="s">
        <v>42</v>
      </c>
      <c r="C297" s="122"/>
      <c r="D297" s="122"/>
      <c r="E297" s="124">
        <v>5</v>
      </c>
      <c r="F297" s="43">
        <f t="shared" si="25"/>
        <v>0</v>
      </c>
      <c r="G297" s="62"/>
      <c r="H297" s="41"/>
      <c r="I297" s="41"/>
      <c r="J297" s="41"/>
      <c r="K297" s="41"/>
      <c r="L297" s="41"/>
      <c r="M297" s="41"/>
      <c r="N297" s="41"/>
      <c r="O297" s="41"/>
      <c r="P297" s="41"/>
    </row>
    <row r="298" spans="1:16" x14ac:dyDescent="0.2">
      <c r="A298" s="55" t="s">
        <v>194</v>
      </c>
      <c r="B298" s="48" t="s">
        <v>197</v>
      </c>
      <c r="C298" s="122"/>
      <c r="D298" s="122"/>
      <c r="E298" s="124">
        <v>1.5</v>
      </c>
      <c r="F298" s="43">
        <f t="shared" si="25"/>
        <v>0</v>
      </c>
      <c r="G298" s="62"/>
      <c r="H298" s="41"/>
      <c r="I298" s="41"/>
      <c r="J298" s="41"/>
      <c r="K298" s="41"/>
      <c r="L298" s="41"/>
      <c r="M298" s="41"/>
      <c r="N298" s="41"/>
      <c r="O298" s="41"/>
      <c r="P298" s="41"/>
    </row>
    <row r="299" spans="1:16" x14ac:dyDescent="0.2">
      <c r="A299" s="55" t="s">
        <v>194</v>
      </c>
      <c r="B299" s="48" t="s">
        <v>198</v>
      </c>
      <c r="C299" s="122"/>
      <c r="D299" s="122"/>
      <c r="E299" s="124">
        <v>4.5</v>
      </c>
      <c r="F299" s="43">
        <f t="shared" si="25"/>
        <v>0</v>
      </c>
      <c r="G299" s="62"/>
      <c r="H299" s="41"/>
      <c r="I299" s="41"/>
      <c r="J299" s="41"/>
      <c r="K299" s="41"/>
      <c r="L299" s="41"/>
      <c r="M299" s="41"/>
      <c r="N299" s="41"/>
      <c r="O299" s="41"/>
      <c r="P299" s="41"/>
    </row>
    <row r="300" spans="1:16" x14ac:dyDescent="0.2">
      <c r="A300" s="55" t="s">
        <v>194</v>
      </c>
      <c r="B300" s="48" t="s">
        <v>199</v>
      </c>
      <c r="C300" s="122"/>
      <c r="D300" s="122"/>
      <c r="E300" s="124">
        <v>2.8</v>
      </c>
      <c r="F300" s="43">
        <f t="shared" si="25"/>
        <v>0</v>
      </c>
      <c r="G300" s="62"/>
      <c r="H300" s="41"/>
      <c r="I300" s="41"/>
      <c r="J300" s="41"/>
      <c r="K300" s="41"/>
      <c r="L300" s="41"/>
      <c r="M300" s="41"/>
      <c r="N300" s="41"/>
      <c r="O300" s="41"/>
      <c r="P300" s="41"/>
    </row>
    <row r="301" spans="1:16" x14ac:dyDescent="0.2">
      <c r="A301" s="55" t="s">
        <v>194</v>
      </c>
      <c r="B301" s="55" t="s">
        <v>51</v>
      </c>
      <c r="C301" s="122"/>
      <c r="D301" s="122"/>
      <c r="E301" s="124">
        <v>2.5</v>
      </c>
      <c r="F301" s="43">
        <f t="shared" si="25"/>
        <v>0</v>
      </c>
      <c r="G301" s="62"/>
      <c r="H301" s="41"/>
      <c r="I301" s="41"/>
      <c r="J301" s="41"/>
      <c r="K301" s="41"/>
      <c r="L301" s="41"/>
      <c r="M301" s="41"/>
      <c r="N301" s="41"/>
      <c r="O301" s="41"/>
      <c r="P301" s="41"/>
    </row>
    <row r="302" spans="1:16" x14ac:dyDescent="0.2">
      <c r="A302" s="55" t="s">
        <v>200</v>
      </c>
      <c r="B302" s="48" t="s">
        <v>25</v>
      </c>
      <c r="C302" s="122"/>
      <c r="D302" s="122"/>
      <c r="E302" s="124">
        <v>6</v>
      </c>
      <c r="F302" s="43">
        <f t="shared" si="25"/>
        <v>0</v>
      </c>
      <c r="G302" s="62"/>
      <c r="H302" s="41"/>
      <c r="I302" s="41"/>
      <c r="J302" s="41"/>
      <c r="K302" s="41"/>
      <c r="L302" s="41"/>
      <c r="M302" s="41"/>
      <c r="N302" s="41"/>
      <c r="O302" s="41"/>
      <c r="P302" s="41"/>
    </row>
    <row r="303" spans="1:16" x14ac:dyDescent="0.2">
      <c r="A303" s="55" t="s">
        <v>176</v>
      </c>
      <c r="B303" s="48" t="s">
        <v>27</v>
      </c>
      <c r="C303" s="122"/>
      <c r="D303" s="122"/>
      <c r="E303" s="124">
        <v>8</v>
      </c>
      <c r="F303" s="43">
        <f t="shared" si="25"/>
        <v>0</v>
      </c>
      <c r="G303" s="62"/>
      <c r="H303" s="41"/>
      <c r="I303" s="41"/>
      <c r="J303" s="41"/>
      <c r="K303" s="41"/>
      <c r="L303" s="41"/>
      <c r="M303" s="41"/>
      <c r="N303" s="41"/>
      <c r="O303" s="41"/>
      <c r="P303" s="41"/>
    </row>
    <row r="304" spans="1:16" x14ac:dyDescent="0.2">
      <c r="A304" s="55" t="s">
        <v>176</v>
      </c>
      <c r="B304" s="48" t="s">
        <v>44</v>
      </c>
      <c r="C304" s="122"/>
      <c r="D304" s="122"/>
      <c r="E304" s="124">
        <v>4</v>
      </c>
      <c r="F304" s="43">
        <f t="shared" si="25"/>
        <v>0</v>
      </c>
      <c r="G304" s="62"/>
      <c r="H304" s="41"/>
      <c r="I304" s="41"/>
      <c r="J304" s="41"/>
      <c r="K304" s="41"/>
      <c r="L304" s="41"/>
      <c r="M304" s="41"/>
      <c r="N304" s="41"/>
      <c r="O304" s="41"/>
      <c r="P304" s="41"/>
    </row>
    <row r="305" spans="1:16" x14ac:dyDescent="0.2">
      <c r="A305" s="55" t="s">
        <v>201</v>
      </c>
      <c r="B305" s="48" t="s">
        <v>41</v>
      </c>
      <c r="C305" s="122"/>
      <c r="D305" s="122"/>
      <c r="E305" s="124">
        <v>6</v>
      </c>
      <c r="F305" s="43">
        <f t="shared" si="25"/>
        <v>0</v>
      </c>
      <c r="G305" s="62"/>
      <c r="H305" s="41"/>
      <c r="I305" s="41"/>
      <c r="J305" s="41"/>
      <c r="K305" s="41"/>
      <c r="L305" s="41"/>
      <c r="M305" s="41"/>
      <c r="N305" s="41"/>
      <c r="O305" s="41"/>
      <c r="P305" s="41"/>
    </row>
    <row r="306" spans="1:16" x14ac:dyDescent="0.2">
      <c r="A306" s="55" t="s">
        <v>201</v>
      </c>
      <c r="B306" s="55" t="s">
        <v>52</v>
      </c>
      <c r="C306" s="122"/>
      <c r="D306" s="122"/>
      <c r="E306" s="124">
        <v>7.7</v>
      </c>
      <c r="F306" s="43">
        <f t="shared" si="25"/>
        <v>0</v>
      </c>
      <c r="G306" s="62"/>
      <c r="H306" s="41"/>
      <c r="I306" s="41"/>
      <c r="J306" s="41"/>
      <c r="K306" s="41"/>
      <c r="L306" s="41"/>
      <c r="M306" s="41"/>
      <c r="N306" s="41"/>
      <c r="O306" s="41"/>
      <c r="P306" s="41"/>
    </row>
    <row r="307" spans="1:16" x14ac:dyDescent="0.2">
      <c r="A307" s="55" t="s">
        <v>202</v>
      </c>
      <c r="B307" s="48" t="s">
        <v>12</v>
      </c>
      <c r="C307" s="122"/>
      <c r="D307" s="122"/>
      <c r="E307" s="124">
        <v>10</v>
      </c>
      <c r="F307" s="43">
        <f t="shared" si="25"/>
        <v>0</v>
      </c>
      <c r="G307" s="62"/>
      <c r="H307" s="41"/>
      <c r="I307" s="41"/>
      <c r="J307" s="41"/>
      <c r="K307" s="41"/>
      <c r="L307" s="41"/>
      <c r="M307" s="41"/>
      <c r="N307" s="41"/>
      <c r="O307" s="41"/>
      <c r="P307" s="41"/>
    </row>
    <row r="308" spans="1:16" x14ac:dyDescent="0.2">
      <c r="A308" s="55" t="s">
        <v>202</v>
      </c>
      <c r="B308" s="48" t="s">
        <v>14</v>
      </c>
      <c r="C308" s="122"/>
      <c r="D308" s="122"/>
      <c r="E308" s="124">
        <v>10</v>
      </c>
      <c r="F308" s="43">
        <f t="shared" si="25"/>
        <v>0</v>
      </c>
      <c r="G308" s="63"/>
      <c r="H308" s="64" t="s">
        <v>555</v>
      </c>
      <c r="I308" s="63"/>
      <c r="J308" s="41"/>
      <c r="K308" s="41"/>
      <c r="L308" s="41"/>
      <c r="M308" s="41"/>
      <c r="N308" s="41"/>
      <c r="O308" s="41"/>
      <c r="P308" s="41"/>
    </row>
    <row r="309" spans="1:16" x14ac:dyDescent="0.2">
      <c r="A309" s="55" t="s">
        <v>202</v>
      </c>
      <c r="B309" s="48" t="s">
        <v>15</v>
      </c>
      <c r="C309" s="122"/>
      <c r="D309" s="122"/>
      <c r="E309" s="124">
        <v>13</v>
      </c>
      <c r="F309" s="43">
        <f t="shared" si="25"/>
        <v>0</v>
      </c>
      <c r="G309" s="63"/>
      <c r="H309" s="64" t="s">
        <v>555</v>
      </c>
      <c r="I309" s="63"/>
      <c r="J309" s="41"/>
      <c r="K309" s="41"/>
      <c r="L309" s="41"/>
      <c r="M309" s="41"/>
      <c r="N309" s="41"/>
      <c r="O309" s="41"/>
      <c r="P309" s="41"/>
    </row>
    <row r="310" spans="1:16" ht="12.75" customHeight="1" x14ac:dyDescent="0.2">
      <c r="A310" s="55" t="s">
        <v>202</v>
      </c>
      <c r="B310" s="48" t="s">
        <v>30</v>
      </c>
      <c r="C310" s="122"/>
      <c r="D310" s="122"/>
      <c r="E310" s="124">
        <v>8</v>
      </c>
      <c r="F310" s="43">
        <f t="shared" si="25"/>
        <v>0</v>
      </c>
      <c r="G310" s="63"/>
      <c r="H310" s="64" t="s">
        <v>555</v>
      </c>
      <c r="I310" s="63"/>
      <c r="J310" s="41"/>
      <c r="K310" s="41"/>
      <c r="L310" s="41"/>
      <c r="M310" s="41"/>
      <c r="N310" s="41"/>
      <c r="O310" s="41"/>
      <c r="P310" s="41"/>
    </row>
    <row r="311" spans="1:16" x14ac:dyDescent="0.2">
      <c r="A311" s="55" t="s">
        <v>202</v>
      </c>
      <c r="B311" s="48" t="s">
        <v>31</v>
      </c>
      <c r="C311" s="122"/>
      <c r="D311" s="122"/>
      <c r="E311" s="124">
        <v>7</v>
      </c>
      <c r="F311" s="43">
        <f t="shared" si="25"/>
        <v>0</v>
      </c>
      <c r="G311" s="62"/>
      <c r="H311" s="41"/>
      <c r="I311" s="41"/>
      <c r="J311" s="41"/>
      <c r="K311" s="41"/>
      <c r="L311" s="41"/>
      <c r="M311" s="41"/>
      <c r="N311" s="41"/>
      <c r="O311" s="41"/>
      <c r="P311" s="41"/>
    </row>
    <row r="312" spans="1:16" x14ac:dyDescent="0.2">
      <c r="A312" s="55" t="s">
        <v>202</v>
      </c>
      <c r="B312" s="48" t="s">
        <v>32</v>
      </c>
      <c r="C312" s="122"/>
      <c r="D312" s="122"/>
      <c r="E312" s="124">
        <v>4</v>
      </c>
      <c r="F312" s="43">
        <f t="shared" si="25"/>
        <v>0</v>
      </c>
      <c r="G312" s="62"/>
      <c r="H312" s="41"/>
      <c r="I312" s="41"/>
      <c r="J312" s="41"/>
      <c r="K312" s="41"/>
      <c r="L312" s="41"/>
      <c r="M312" s="41"/>
      <c r="N312" s="41"/>
      <c r="O312" s="41"/>
      <c r="P312" s="41"/>
    </row>
    <row r="313" spans="1:16" x14ac:dyDescent="0.2">
      <c r="A313" s="55" t="s">
        <v>202</v>
      </c>
      <c r="B313" s="48" t="s">
        <v>45</v>
      </c>
      <c r="C313" s="122"/>
      <c r="D313" s="122"/>
      <c r="E313" s="124">
        <v>7.9</v>
      </c>
      <c r="F313" s="43">
        <f t="shared" si="25"/>
        <v>0</v>
      </c>
      <c r="G313" s="62"/>
      <c r="H313" s="41"/>
      <c r="I313" s="41"/>
      <c r="J313" s="41"/>
      <c r="K313" s="41"/>
      <c r="L313" s="41"/>
      <c r="M313" s="41"/>
      <c r="N313" s="41"/>
      <c r="O313" s="41"/>
      <c r="P313" s="41"/>
    </row>
    <row r="314" spans="1:16" x14ac:dyDescent="0.2">
      <c r="A314" s="55" t="s">
        <v>202</v>
      </c>
      <c r="B314" s="48" t="s">
        <v>46</v>
      </c>
      <c r="C314" s="122"/>
      <c r="D314" s="122"/>
      <c r="E314" s="124">
        <v>2.2999999999999998</v>
      </c>
      <c r="F314" s="43">
        <f t="shared" si="25"/>
        <v>0</v>
      </c>
      <c r="G314" s="62"/>
      <c r="H314" s="41"/>
      <c r="I314" s="41"/>
      <c r="J314" s="41"/>
      <c r="K314" s="41"/>
      <c r="L314" s="41"/>
      <c r="M314" s="41"/>
      <c r="N314" s="41"/>
      <c r="O314" s="41"/>
      <c r="P314" s="41"/>
    </row>
    <row r="315" spans="1:16" x14ac:dyDescent="0.2">
      <c r="A315" s="55" t="s">
        <v>202</v>
      </c>
      <c r="B315" s="48" t="s">
        <v>47</v>
      </c>
      <c r="C315" s="122"/>
      <c r="D315" s="122"/>
      <c r="E315" s="124">
        <v>3.5</v>
      </c>
      <c r="F315" s="43">
        <f t="shared" si="25"/>
        <v>0</v>
      </c>
      <c r="G315" s="62"/>
      <c r="H315" s="41"/>
      <c r="I315" s="41"/>
      <c r="J315" s="41"/>
      <c r="K315" s="41"/>
      <c r="L315" s="41"/>
      <c r="M315" s="41"/>
      <c r="N315" s="41"/>
      <c r="O315" s="41"/>
      <c r="P315" s="41"/>
    </row>
    <row r="316" spans="1:16" x14ac:dyDescent="0.2">
      <c r="A316" s="55" t="s">
        <v>202</v>
      </c>
      <c r="B316" s="48" t="s">
        <v>48</v>
      </c>
      <c r="C316" s="122"/>
      <c r="D316" s="122"/>
      <c r="E316" s="124">
        <v>4.4000000000000004</v>
      </c>
      <c r="F316" s="43">
        <f t="shared" si="25"/>
        <v>0</v>
      </c>
      <c r="G316" s="62"/>
      <c r="H316" s="41"/>
      <c r="I316" s="41"/>
      <c r="J316" s="41"/>
      <c r="K316" s="41"/>
      <c r="L316" s="41"/>
      <c r="M316" s="41"/>
      <c r="N316" s="41"/>
      <c r="O316" s="41"/>
      <c r="P316" s="41"/>
    </row>
    <row r="317" spans="1:16" x14ac:dyDescent="0.2">
      <c r="A317" s="55" t="s">
        <v>202</v>
      </c>
      <c r="B317" s="48" t="s">
        <v>49</v>
      </c>
      <c r="C317" s="122"/>
      <c r="D317" s="122"/>
      <c r="E317" s="124">
        <v>6.1</v>
      </c>
      <c r="F317" s="43">
        <f t="shared" si="25"/>
        <v>0</v>
      </c>
      <c r="G317" s="62"/>
      <c r="H317" s="41"/>
      <c r="I317" s="41"/>
      <c r="J317" s="41"/>
      <c r="K317" s="41"/>
      <c r="L317" s="41"/>
      <c r="M317" s="41"/>
      <c r="N317" s="41"/>
      <c r="O317" s="41"/>
      <c r="P317" s="41"/>
    </row>
    <row r="318" spans="1:16" x14ac:dyDescent="0.2">
      <c r="A318" s="55" t="s">
        <v>203</v>
      </c>
      <c r="B318" s="48" t="s">
        <v>10</v>
      </c>
      <c r="C318" s="122"/>
      <c r="D318" s="122"/>
      <c r="E318" s="124">
        <v>20</v>
      </c>
      <c r="F318" s="43">
        <f t="shared" si="25"/>
        <v>0</v>
      </c>
      <c r="G318" s="62"/>
      <c r="H318" s="41"/>
      <c r="I318" s="41"/>
      <c r="J318" s="41"/>
      <c r="K318" s="41"/>
      <c r="L318" s="41"/>
      <c r="M318" s="41"/>
      <c r="N318" s="41"/>
      <c r="O318" s="41"/>
      <c r="P318" s="41"/>
    </row>
    <row r="319" spans="1:16" x14ac:dyDescent="0.2">
      <c r="A319" s="55" t="s">
        <v>203</v>
      </c>
      <c r="B319" s="48" t="s">
        <v>11</v>
      </c>
      <c r="C319" s="122"/>
      <c r="D319" s="122"/>
      <c r="E319" s="124">
        <v>15</v>
      </c>
      <c r="F319" s="43">
        <f t="shared" si="25"/>
        <v>0</v>
      </c>
      <c r="G319" s="62"/>
      <c r="H319" s="41"/>
      <c r="I319" s="41"/>
      <c r="J319" s="41"/>
      <c r="K319" s="41"/>
      <c r="L319" s="41"/>
      <c r="M319" s="41"/>
      <c r="N319" s="41"/>
      <c r="O319" s="41"/>
      <c r="P319" s="41"/>
    </row>
    <row r="320" spans="1:16" x14ac:dyDescent="0.2">
      <c r="A320" s="55" t="s">
        <v>203</v>
      </c>
      <c r="B320" s="48" t="s">
        <v>16</v>
      </c>
      <c r="C320" s="122"/>
      <c r="D320" s="122"/>
      <c r="E320" s="124">
        <v>20</v>
      </c>
      <c r="F320" s="43">
        <f t="shared" si="25"/>
        <v>0</v>
      </c>
      <c r="G320" s="62"/>
      <c r="H320" s="41"/>
      <c r="I320" s="41"/>
      <c r="J320" s="41"/>
      <c r="K320" s="41"/>
      <c r="L320" s="41"/>
      <c r="M320" s="41"/>
      <c r="N320" s="41"/>
      <c r="O320" s="41"/>
      <c r="P320" s="41"/>
    </row>
    <row r="321" spans="1:16" x14ac:dyDescent="0.2">
      <c r="A321" s="55" t="s">
        <v>203</v>
      </c>
      <c r="B321" s="48" t="s">
        <v>19</v>
      </c>
      <c r="C321" s="122"/>
      <c r="D321" s="122"/>
      <c r="E321" s="124">
        <v>15</v>
      </c>
      <c r="F321" s="43">
        <f t="shared" si="25"/>
        <v>0</v>
      </c>
      <c r="G321" s="62"/>
      <c r="H321" s="41"/>
      <c r="I321" s="41"/>
      <c r="J321" s="41"/>
      <c r="K321" s="41"/>
      <c r="L321" s="41"/>
      <c r="M321" s="41"/>
      <c r="N321" s="41"/>
      <c r="O321" s="41"/>
      <c r="P321" s="41"/>
    </row>
    <row r="322" spans="1:16" x14ac:dyDescent="0.2">
      <c r="A322" s="55" t="s">
        <v>203</v>
      </c>
      <c r="B322" s="48" t="s">
        <v>20</v>
      </c>
      <c r="C322" s="122"/>
      <c r="D322" s="122"/>
      <c r="E322" s="124">
        <v>30</v>
      </c>
      <c r="F322" s="43">
        <f t="shared" si="25"/>
        <v>0</v>
      </c>
      <c r="G322" s="62"/>
      <c r="H322" s="41"/>
      <c r="I322" s="41"/>
      <c r="J322" s="41"/>
      <c r="K322" s="41"/>
      <c r="L322" s="41"/>
      <c r="M322" s="41"/>
      <c r="N322" s="41"/>
      <c r="O322" s="41"/>
      <c r="P322" s="41"/>
    </row>
    <row r="323" spans="1:16" x14ac:dyDescent="0.2">
      <c r="A323" s="55" t="s">
        <v>203</v>
      </c>
      <c r="B323" s="48" t="s">
        <v>21</v>
      </c>
      <c r="C323" s="122"/>
      <c r="D323" s="122"/>
      <c r="E323" s="124">
        <v>40</v>
      </c>
      <c r="F323" s="43">
        <f t="shared" si="25"/>
        <v>0</v>
      </c>
      <c r="G323" s="62"/>
      <c r="H323" s="41"/>
      <c r="I323" s="41"/>
      <c r="J323" s="41"/>
      <c r="K323" s="41"/>
      <c r="L323" s="41"/>
      <c r="M323" s="41"/>
      <c r="N323" s="41"/>
      <c r="O323" s="41"/>
      <c r="P323" s="41"/>
    </row>
    <row r="324" spans="1:16" x14ac:dyDescent="0.2">
      <c r="A324" s="55" t="s">
        <v>203</v>
      </c>
      <c r="B324" s="48" t="s">
        <v>24</v>
      </c>
      <c r="C324" s="122"/>
      <c r="D324" s="122"/>
      <c r="E324" s="124">
        <v>4.5</v>
      </c>
      <c r="F324" s="43">
        <f t="shared" si="25"/>
        <v>0</v>
      </c>
      <c r="G324" s="62"/>
      <c r="H324" s="41"/>
      <c r="I324" s="41"/>
      <c r="J324" s="41"/>
      <c r="K324" s="41"/>
      <c r="L324" s="41"/>
      <c r="M324" s="41"/>
      <c r="N324" s="41"/>
      <c r="O324" s="41"/>
      <c r="P324" s="41"/>
    </row>
    <row r="325" spans="1:16" x14ac:dyDescent="0.2">
      <c r="A325" s="55" t="s">
        <v>203</v>
      </c>
      <c r="B325" s="48" t="s">
        <v>26</v>
      </c>
      <c r="C325" s="122"/>
      <c r="D325" s="122"/>
      <c r="E325" s="124">
        <v>11</v>
      </c>
      <c r="F325" s="43">
        <f t="shared" si="25"/>
        <v>0</v>
      </c>
      <c r="G325" s="62"/>
      <c r="H325" s="41"/>
      <c r="I325" s="41"/>
      <c r="J325" s="41"/>
      <c r="K325" s="41"/>
      <c r="L325" s="41"/>
      <c r="M325" s="41"/>
      <c r="N325" s="41"/>
      <c r="O325" s="41"/>
      <c r="P325" s="41"/>
    </row>
    <row r="326" spans="1:16" x14ac:dyDescent="0.2">
      <c r="A326" s="55" t="s">
        <v>203</v>
      </c>
      <c r="B326" s="48" t="s">
        <v>204</v>
      </c>
      <c r="C326" s="122"/>
      <c r="D326" s="122"/>
      <c r="E326" s="124">
        <v>13</v>
      </c>
      <c r="F326" s="43">
        <f t="shared" si="25"/>
        <v>0</v>
      </c>
      <c r="G326" s="62"/>
      <c r="H326" s="41"/>
      <c r="I326" s="41"/>
      <c r="J326" s="41"/>
      <c r="K326" s="41"/>
      <c r="L326" s="41"/>
      <c r="M326" s="41"/>
      <c r="N326" s="41"/>
      <c r="O326" s="41"/>
      <c r="P326" s="41"/>
    </row>
    <row r="327" spans="1:16" x14ac:dyDescent="0.2">
      <c r="A327" s="55" t="s">
        <v>203</v>
      </c>
      <c r="B327" s="48" t="s">
        <v>28</v>
      </c>
      <c r="C327" s="122"/>
      <c r="D327" s="122"/>
      <c r="E327" s="124">
        <v>24</v>
      </c>
      <c r="F327" s="43">
        <f t="shared" si="25"/>
        <v>0</v>
      </c>
      <c r="G327" s="62"/>
      <c r="H327" s="41"/>
      <c r="I327" s="41"/>
      <c r="J327" s="41"/>
      <c r="K327" s="41"/>
      <c r="L327" s="41"/>
      <c r="M327" s="41"/>
      <c r="N327" s="41"/>
      <c r="O327" s="41"/>
      <c r="P327" s="41"/>
    </row>
    <row r="328" spans="1:16" x14ac:dyDescent="0.2">
      <c r="A328" s="55" t="s">
        <v>203</v>
      </c>
      <c r="B328" s="48" t="s">
        <v>29</v>
      </c>
      <c r="C328" s="122"/>
      <c r="D328" s="122"/>
      <c r="E328" s="124">
        <v>32</v>
      </c>
      <c r="F328" s="43">
        <f t="shared" si="25"/>
        <v>0</v>
      </c>
      <c r="G328" s="62"/>
      <c r="H328" s="41"/>
      <c r="I328" s="41"/>
      <c r="J328" s="41"/>
      <c r="K328" s="41"/>
      <c r="L328" s="41"/>
      <c r="M328" s="41"/>
      <c r="N328" s="41"/>
      <c r="O328" s="41"/>
      <c r="P328" s="41"/>
    </row>
    <row r="329" spans="1:16" x14ac:dyDescent="0.2">
      <c r="A329" s="55" t="s">
        <v>203</v>
      </c>
      <c r="B329" s="48" t="s">
        <v>33</v>
      </c>
      <c r="C329" s="122"/>
      <c r="D329" s="122"/>
      <c r="E329" s="124">
        <v>18</v>
      </c>
      <c r="F329" s="43">
        <f t="shared" si="25"/>
        <v>0</v>
      </c>
      <c r="G329" s="62"/>
      <c r="H329" s="41"/>
      <c r="I329" s="41"/>
      <c r="J329" s="41"/>
      <c r="K329" s="41"/>
      <c r="L329" s="41"/>
      <c r="M329" s="41"/>
      <c r="N329" s="41"/>
      <c r="O329" s="41"/>
      <c r="P329" s="41"/>
    </row>
    <row r="330" spans="1:16" x14ac:dyDescent="0.2">
      <c r="A330" s="55" t="s">
        <v>203</v>
      </c>
      <c r="B330" s="48" t="s">
        <v>34</v>
      </c>
      <c r="C330" s="122"/>
      <c r="D330" s="122"/>
      <c r="E330" s="124">
        <v>22</v>
      </c>
      <c r="F330" s="43">
        <f t="shared" si="25"/>
        <v>0</v>
      </c>
      <c r="G330" s="62"/>
      <c r="H330" s="41"/>
      <c r="I330" s="41"/>
      <c r="J330" s="41"/>
      <c r="K330" s="41"/>
      <c r="L330" s="41"/>
      <c r="M330" s="41"/>
      <c r="N330" s="41"/>
      <c r="O330" s="41"/>
      <c r="P330" s="41"/>
    </row>
    <row r="331" spans="1:16" x14ac:dyDescent="0.2">
      <c r="A331" s="55" t="s">
        <v>203</v>
      </c>
      <c r="B331" s="48" t="s">
        <v>35</v>
      </c>
      <c r="C331" s="122"/>
      <c r="D331" s="122"/>
      <c r="E331" s="124">
        <v>22</v>
      </c>
      <c r="F331" s="43">
        <f t="shared" si="25"/>
        <v>0</v>
      </c>
      <c r="G331" s="62"/>
      <c r="H331" s="41"/>
      <c r="I331" s="41"/>
      <c r="J331" s="41"/>
      <c r="K331" s="41"/>
      <c r="L331" s="41"/>
      <c r="M331" s="41"/>
      <c r="N331" s="41"/>
      <c r="O331" s="41"/>
      <c r="P331" s="41"/>
    </row>
    <row r="332" spans="1:16" x14ac:dyDescent="0.2">
      <c r="A332" s="55" t="s">
        <v>203</v>
      </c>
      <c r="B332" s="48" t="s">
        <v>36</v>
      </c>
      <c r="C332" s="122"/>
      <c r="D332" s="122"/>
      <c r="E332" s="124">
        <v>30</v>
      </c>
      <c r="F332" s="43">
        <f t="shared" si="25"/>
        <v>0</v>
      </c>
      <c r="G332" s="62"/>
      <c r="H332" s="41"/>
      <c r="I332" s="41"/>
      <c r="J332" s="41"/>
      <c r="K332" s="41"/>
      <c r="L332" s="41"/>
      <c r="M332" s="41"/>
      <c r="N332" s="41"/>
      <c r="O332" s="41"/>
      <c r="P332" s="41"/>
    </row>
    <row r="333" spans="1:16" x14ac:dyDescent="0.2">
      <c r="A333" s="55" t="s">
        <v>203</v>
      </c>
      <c r="B333" s="48" t="s">
        <v>37</v>
      </c>
      <c r="C333" s="122"/>
      <c r="D333" s="122"/>
      <c r="E333" s="124">
        <v>15</v>
      </c>
      <c r="F333" s="43">
        <f t="shared" si="25"/>
        <v>0</v>
      </c>
      <c r="G333" s="62"/>
      <c r="H333" s="41"/>
      <c r="I333" s="41"/>
      <c r="J333" s="41"/>
      <c r="K333" s="41"/>
      <c r="L333" s="41"/>
      <c r="M333" s="41"/>
      <c r="N333" s="41"/>
      <c r="O333" s="41"/>
      <c r="P333" s="41"/>
    </row>
    <row r="334" spans="1:16" x14ac:dyDescent="0.2">
      <c r="A334" s="55" t="s">
        <v>203</v>
      </c>
      <c r="B334" s="48" t="s">
        <v>38</v>
      </c>
      <c r="C334" s="122"/>
      <c r="D334" s="122"/>
      <c r="E334" s="124">
        <v>20</v>
      </c>
      <c r="F334" s="43">
        <f t="shared" si="25"/>
        <v>0</v>
      </c>
      <c r="G334" s="62"/>
      <c r="H334" s="41"/>
      <c r="I334" s="41"/>
      <c r="J334" s="41"/>
      <c r="K334" s="41"/>
      <c r="L334" s="41"/>
      <c r="M334" s="41"/>
      <c r="N334" s="41"/>
      <c r="O334" s="41"/>
      <c r="P334" s="41"/>
    </row>
    <row r="335" spans="1:16" x14ac:dyDescent="0.2">
      <c r="A335" s="55" t="s">
        <v>203</v>
      </c>
      <c r="B335" s="48" t="s">
        <v>39</v>
      </c>
      <c r="C335" s="122"/>
      <c r="D335" s="122"/>
      <c r="E335" s="124">
        <v>18</v>
      </c>
      <c r="F335" s="43">
        <f t="shared" si="25"/>
        <v>0</v>
      </c>
      <c r="G335" s="62"/>
      <c r="H335" s="41"/>
      <c r="I335" s="41"/>
      <c r="J335" s="41"/>
      <c r="K335" s="41"/>
      <c r="L335" s="41"/>
      <c r="M335" s="41"/>
      <c r="N335" s="41"/>
      <c r="O335" s="41"/>
      <c r="P335" s="41"/>
    </row>
    <row r="336" spans="1:16" x14ac:dyDescent="0.2">
      <c r="A336" s="55" t="s">
        <v>203</v>
      </c>
      <c r="B336" s="48" t="s">
        <v>40</v>
      </c>
      <c r="C336" s="122"/>
      <c r="D336" s="122"/>
      <c r="E336" s="124">
        <v>25</v>
      </c>
      <c r="F336" s="43">
        <f t="shared" si="25"/>
        <v>0</v>
      </c>
      <c r="G336" s="62"/>
      <c r="H336" s="41"/>
      <c r="I336" s="41"/>
      <c r="J336" s="41"/>
      <c r="K336" s="41"/>
      <c r="L336" s="41"/>
      <c r="M336" s="41"/>
      <c r="N336" s="41"/>
      <c r="O336" s="41"/>
      <c r="P336" s="41"/>
    </row>
    <row r="337" spans="1:16" x14ac:dyDescent="0.2">
      <c r="A337" s="55" t="s">
        <v>203</v>
      </c>
      <c r="B337" s="48" t="s">
        <v>43</v>
      </c>
      <c r="C337" s="122"/>
      <c r="D337" s="122"/>
      <c r="E337" s="124">
        <v>4.5</v>
      </c>
      <c r="F337" s="43">
        <f t="shared" si="25"/>
        <v>0</v>
      </c>
      <c r="G337" s="62"/>
      <c r="H337" s="41"/>
      <c r="I337" s="41"/>
      <c r="J337" s="41"/>
      <c r="K337" s="41"/>
      <c r="L337" s="41"/>
      <c r="M337" s="41"/>
      <c r="N337" s="41"/>
      <c r="O337" s="41"/>
      <c r="P337" s="41"/>
    </row>
    <row r="338" spans="1:16" x14ac:dyDescent="0.2">
      <c r="A338" s="55" t="s">
        <v>203</v>
      </c>
      <c r="B338" s="48" t="s">
        <v>50</v>
      </c>
      <c r="C338" s="122"/>
      <c r="D338" s="122"/>
      <c r="E338" s="124">
        <v>7</v>
      </c>
      <c r="F338" s="43">
        <f t="shared" si="25"/>
        <v>0</v>
      </c>
      <c r="G338" s="62"/>
      <c r="H338" s="41"/>
      <c r="I338" s="41"/>
      <c r="J338" s="41"/>
      <c r="K338" s="41"/>
      <c r="L338" s="41"/>
      <c r="M338" s="41"/>
      <c r="N338" s="41"/>
      <c r="O338" s="41"/>
      <c r="P338" s="41"/>
    </row>
    <row r="339" spans="1:16" ht="13.5" thickBot="1" x14ac:dyDescent="0.25">
      <c r="A339" s="41"/>
      <c r="B339" s="41"/>
      <c r="C339" s="41"/>
      <c r="D339" s="41"/>
      <c r="E339" s="41"/>
      <c r="F339" s="46"/>
      <c r="G339" s="62"/>
      <c r="H339" s="41"/>
      <c r="I339" s="41"/>
      <c r="J339" s="41"/>
      <c r="K339" s="41"/>
      <c r="L339" s="41"/>
      <c r="M339" s="41"/>
      <c r="N339" s="41"/>
      <c r="O339" s="41"/>
      <c r="P339" s="41"/>
    </row>
    <row r="340" spans="1:16" ht="13.5" thickBot="1" x14ac:dyDescent="0.25">
      <c r="A340" s="41"/>
      <c r="B340" s="41"/>
      <c r="C340" s="41"/>
      <c r="D340" s="41"/>
      <c r="E340" s="52" t="s">
        <v>554</v>
      </c>
      <c r="F340" s="53">
        <f>SUM(F279:F288,F292:F338)</f>
        <v>0</v>
      </c>
      <c r="G340" s="62"/>
      <c r="H340" s="41"/>
      <c r="I340" s="41"/>
      <c r="J340" s="41"/>
      <c r="K340" s="41"/>
      <c r="L340" s="41"/>
      <c r="M340" s="41"/>
      <c r="N340" s="41"/>
      <c r="O340" s="41"/>
      <c r="P340" s="41"/>
    </row>
    <row r="341" spans="1:16" x14ac:dyDescent="0.2">
      <c r="A341" s="41"/>
      <c r="B341" s="41"/>
      <c r="C341" s="41"/>
      <c r="D341" s="41"/>
      <c r="E341" s="41"/>
      <c r="F341" s="41"/>
      <c r="G341" s="62"/>
      <c r="H341" s="41"/>
      <c r="I341" s="41"/>
      <c r="J341" s="41"/>
      <c r="K341" s="41"/>
      <c r="L341" s="41"/>
      <c r="M341" s="41"/>
      <c r="N341" s="41"/>
      <c r="O341" s="41"/>
      <c r="P341" s="41"/>
    </row>
    <row r="342" spans="1:16" x14ac:dyDescent="0.2">
      <c r="A342" s="41"/>
      <c r="B342" s="41"/>
      <c r="C342" s="41"/>
      <c r="D342" s="41"/>
      <c r="E342" s="41"/>
      <c r="F342" s="41"/>
      <c r="G342" s="62"/>
      <c r="H342" s="41"/>
      <c r="I342" s="41"/>
      <c r="J342" s="41"/>
      <c r="K342" s="41"/>
      <c r="L342" s="41"/>
      <c r="M342" s="41"/>
      <c r="N342" s="41"/>
      <c r="O342" s="41"/>
      <c r="P342" s="41"/>
    </row>
    <row r="343" spans="1:16" x14ac:dyDescent="0.2">
      <c r="A343" s="41"/>
      <c r="B343" s="41"/>
      <c r="C343" s="41"/>
      <c r="D343" s="41"/>
      <c r="E343" s="41"/>
      <c r="F343" s="41"/>
      <c r="G343" s="62"/>
      <c r="H343" s="41"/>
      <c r="I343" s="41"/>
      <c r="J343" s="41"/>
      <c r="K343" s="41"/>
      <c r="L343" s="41"/>
      <c r="M343" s="41"/>
      <c r="N343" s="41"/>
      <c r="O343" s="41"/>
      <c r="P343" s="41"/>
    </row>
    <row r="344" spans="1:16" x14ac:dyDescent="0.2">
      <c r="G344" s="62"/>
    </row>
    <row r="345" spans="1:16" x14ac:dyDescent="0.2">
      <c r="G345" s="62"/>
    </row>
    <row r="346" spans="1:16" x14ac:dyDescent="0.2">
      <c r="G346" s="62"/>
    </row>
    <row r="347" spans="1:16" x14ac:dyDescent="0.2">
      <c r="G347" s="62"/>
    </row>
    <row r="348" spans="1:16" x14ac:dyDescent="0.2">
      <c r="G348" s="62"/>
    </row>
  </sheetData>
  <sheetProtection algorithmName="SHA-512" hashValue="7cRV7D+6NjB+IZJSNRH4UzulUnst6JRCNtQiJcLJAFWvF5ocxVN/d4gnBJaA/4uEWYP3ZKwfQyqFulHU3N4SzA==" saltValue="WoI6cGfsJYbuh08yTqFjTA==" spinCount="100000" sheet="1" objects="1" scenarios="1"/>
  <mergeCells count="11">
    <mergeCell ref="H292:L293"/>
    <mergeCell ref="H6:P6"/>
    <mergeCell ref="H209:P209"/>
    <mergeCell ref="H290:P290"/>
    <mergeCell ref="H222:P222"/>
    <mergeCell ref="H277:P277"/>
    <mergeCell ref="H131:P132"/>
    <mergeCell ref="H211:L212"/>
    <mergeCell ref="H224:L225"/>
    <mergeCell ref="H279:L280"/>
    <mergeCell ref="H7:P9"/>
  </mergeCells>
  <hyperlinks>
    <hyperlink ref="H2" location="'Balance globale  azotée'!A1" display="Retour" xr:uid="{00000000-0004-0000-0200-000000000000}"/>
    <hyperlink ref="H275" location="'Balance globale  azotée'!A1" display="Retour" xr:uid="{00000000-0004-0000-0200-000001000000}"/>
    <hyperlink ref="H207" location="'Balance globale  azotée'!A1" display="Retour" xr:uid="{00000000-0004-0000-0200-000002000000}"/>
    <hyperlink ref="H4" location="'Balance globale  azotée'!A1" display="Retour" xr:uid="{00000000-0004-0000-0200-000003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Q48"/>
  <sheetViews>
    <sheetView zoomScaleNormal="100" workbookViewId="0"/>
  </sheetViews>
  <sheetFormatPr baseColWidth="10" defaultColWidth="11.42578125" defaultRowHeight="12.75" x14ac:dyDescent="0.2"/>
  <cols>
    <col min="1" max="1" width="13.7109375" style="4" customWidth="1"/>
    <col min="2" max="2" width="52.140625" style="4" customWidth="1"/>
    <col min="3" max="3" width="20.7109375" style="4" customWidth="1"/>
    <col min="4" max="4" width="10.7109375" style="4" customWidth="1"/>
    <col min="5" max="5" width="20.7109375" style="4" customWidth="1"/>
    <col min="6" max="6" width="14.85546875" style="4" customWidth="1"/>
    <col min="7" max="16384" width="11.42578125" style="4"/>
  </cols>
  <sheetData>
    <row r="2" spans="1:17" ht="15.75" x14ac:dyDescent="0.25">
      <c r="A2" s="32" t="s">
        <v>556</v>
      </c>
      <c r="B2" s="33"/>
      <c r="C2" s="33"/>
      <c r="D2" s="33"/>
      <c r="E2" s="33"/>
      <c r="F2" s="33"/>
      <c r="G2" s="33"/>
      <c r="H2" s="34" t="s">
        <v>339</v>
      </c>
    </row>
    <row r="3" spans="1:17" x14ac:dyDescent="0.2">
      <c r="A3" s="41"/>
      <c r="B3" s="41"/>
      <c r="C3" s="41"/>
      <c r="D3" s="41"/>
      <c r="E3" s="41"/>
      <c r="F3" s="41"/>
      <c r="G3" s="41"/>
      <c r="H3" s="41"/>
      <c r="I3" s="41"/>
      <c r="J3" s="41"/>
      <c r="K3" s="41"/>
      <c r="L3" s="41"/>
      <c r="M3" s="41"/>
      <c r="N3" s="41"/>
      <c r="O3" s="41"/>
      <c r="P3" s="41"/>
    </row>
    <row r="4" spans="1:17" ht="36" x14ac:dyDescent="0.2">
      <c r="A4" s="67"/>
      <c r="B4" s="37" t="s">
        <v>340</v>
      </c>
      <c r="C4" s="40" t="s">
        <v>560</v>
      </c>
      <c r="D4" s="40" t="s">
        <v>229</v>
      </c>
      <c r="E4" s="40" t="s">
        <v>558</v>
      </c>
      <c r="F4" s="40" t="s">
        <v>633</v>
      </c>
      <c r="G4" s="41"/>
      <c r="H4" s="157"/>
      <c r="I4" s="157"/>
      <c r="J4" s="157"/>
      <c r="K4" s="157"/>
      <c r="L4" s="157"/>
      <c r="M4" s="157"/>
      <c r="N4" s="157"/>
      <c r="O4" s="157"/>
      <c r="P4" s="157"/>
    </row>
    <row r="5" spans="1:17" x14ac:dyDescent="0.2">
      <c r="A5" s="58" t="s">
        <v>565</v>
      </c>
      <c r="B5" s="59"/>
      <c r="C5" s="60"/>
      <c r="D5" s="60"/>
      <c r="E5" s="60"/>
      <c r="F5" s="60"/>
      <c r="G5" s="60"/>
      <c r="H5" s="57"/>
      <c r="I5" s="61"/>
      <c r="J5" s="61"/>
      <c r="K5" s="61"/>
      <c r="L5" s="61"/>
      <c r="M5" s="61"/>
      <c r="N5" s="61"/>
      <c r="O5" s="61"/>
      <c r="P5" s="61"/>
      <c r="Q5" s="61"/>
    </row>
    <row r="6" spans="1:17" x14ac:dyDescent="0.2">
      <c r="A6" s="44" t="s">
        <v>557</v>
      </c>
      <c r="B6" s="65" t="s">
        <v>540</v>
      </c>
      <c r="C6" s="125"/>
      <c r="D6" s="123"/>
      <c r="E6" s="126"/>
      <c r="F6" s="43">
        <f t="shared" ref="F6:F15" si="0">C6*E6</f>
        <v>0</v>
      </c>
      <c r="G6" s="41"/>
      <c r="H6" s="156" t="s">
        <v>571</v>
      </c>
      <c r="I6" s="156"/>
      <c r="J6" s="156"/>
      <c r="K6" s="156"/>
      <c r="L6" s="156"/>
      <c r="M6" s="41"/>
      <c r="N6" s="41"/>
      <c r="O6" s="41"/>
      <c r="P6" s="41"/>
    </row>
    <row r="7" spans="1:17" x14ac:dyDescent="0.2">
      <c r="A7" s="44" t="s">
        <v>557</v>
      </c>
      <c r="B7" s="65" t="s">
        <v>541</v>
      </c>
      <c r="C7" s="125"/>
      <c r="D7" s="123"/>
      <c r="E7" s="126"/>
      <c r="F7" s="43">
        <f t="shared" si="0"/>
        <v>0</v>
      </c>
      <c r="G7" s="41"/>
      <c r="H7" s="156"/>
      <c r="I7" s="156"/>
      <c r="J7" s="156"/>
      <c r="K7" s="156"/>
      <c r="L7" s="156"/>
      <c r="M7" s="41"/>
      <c r="N7" s="41"/>
      <c r="O7" s="41"/>
      <c r="P7" s="41"/>
    </row>
    <row r="8" spans="1:17" x14ac:dyDescent="0.2">
      <c r="A8" s="44" t="s">
        <v>557</v>
      </c>
      <c r="B8" s="65" t="s">
        <v>542</v>
      </c>
      <c r="C8" s="125"/>
      <c r="D8" s="123"/>
      <c r="E8" s="126"/>
      <c r="F8" s="43">
        <f t="shared" si="0"/>
        <v>0</v>
      </c>
      <c r="G8" s="41"/>
      <c r="H8" s="41"/>
      <c r="I8" s="41"/>
      <c r="J8" s="41"/>
      <c r="K8" s="41"/>
      <c r="L8" s="41"/>
      <c r="M8" s="41"/>
      <c r="N8" s="41"/>
      <c r="O8" s="41"/>
      <c r="P8" s="41"/>
    </row>
    <row r="9" spans="1:17" x14ac:dyDescent="0.2">
      <c r="A9" s="44" t="s">
        <v>557</v>
      </c>
      <c r="B9" s="65" t="s">
        <v>543</v>
      </c>
      <c r="C9" s="125"/>
      <c r="D9" s="123"/>
      <c r="E9" s="126"/>
      <c r="F9" s="43">
        <f t="shared" si="0"/>
        <v>0</v>
      </c>
      <c r="G9" s="41"/>
      <c r="H9" s="41"/>
      <c r="I9" s="41"/>
      <c r="J9" s="41"/>
      <c r="K9" s="41"/>
      <c r="L9" s="41"/>
      <c r="M9" s="41"/>
      <c r="N9" s="41"/>
      <c r="O9" s="41"/>
      <c r="P9" s="41"/>
    </row>
    <row r="10" spans="1:17" x14ac:dyDescent="0.2">
      <c r="A10" s="44" t="s">
        <v>557</v>
      </c>
      <c r="B10" s="65" t="s">
        <v>544</v>
      </c>
      <c r="C10" s="125"/>
      <c r="D10" s="123"/>
      <c r="E10" s="126"/>
      <c r="F10" s="43">
        <f t="shared" si="0"/>
        <v>0</v>
      </c>
      <c r="G10" s="41"/>
      <c r="H10" s="41"/>
      <c r="I10" s="41"/>
      <c r="J10" s="41"/>
      <c r="K10" s="41"/>
      <c r="L10" s="41"/>
      <c r="M10" s="41"/>
      <c r="N10" s="41"/>
      <c r="O10" s="41"/>
      <c r="P10" s="41"/>
    </row>
    <row r="11" spans="1:17" x14ac:dyDescent="0.2">
      <c r="A11" s="44" t="s">
        <v>557</v>
      </c>
      <c r="B11" s="65" t="s">
        <v>545</v>
      </c>
      <c r="C11" s="125"/>
      <c r="D11" s="123"/>
      <c r="E11" s="126"/>
      <c r="F11" s="43">
        <f t="shared" si="0"/>
        <v>0</v>
      </c>
      <c r="G11" s="41"/>
      <c r="H11" s="41"/>
      <c r="I11" s="41"/>
      <c r="J11" s="41"/>
      <c r="K11" s="41"/>
      <c r="L11" s="41"/>
      <c r="M11" s="41"/>
      <c r="N11" s="41"/>
      <c r="O11" s="41"/>
      <c r="P11" s="41"/>
    </row>
    <row r="12" spans="1:17" x14ac:dyDescent="0.2">
      <c r="A12" s="44" t="s">
        <v>557</v>
      </c>
      <c r="B12" s="65" t="s">
        <v>546</v>
      </c>
      <c r="C12" s="125"/>
      <c r="D12" s="123"/>
      <c r="E12" s="126"/>
      <c r="F12" s="43">
        <f t="shared" si="0"/>
        <v>0</v>
      </c>
      <c r="G12" s="41"/>
      <c r="H12" s="41"/>
      <c r="I12" s="41"/>
      <c r="J12" s="41"/>
      <c r="K12" s="41"/>
      <c r="L12" s="41"/>
      <c r="M12" s="41"/>
      <c r="N12" s="41"/>
      <c r="O12" s="41"/>
      <c r="P12" s="41"/>
    </row>
    <row r="13" spans="1:17" x14ac:dyDescent="0.2">
      <c r="A13" s="44" t="s">
        <v>557</v>
      </c>
      <c r="B13" s="65" t="s">
        <v>547</v>
      </c>
      <c r="C13" s="125"/>
      <c r="D13" s="123"/>
      <c r="E13" s="126"/>
      <c r="F13" s="43">
        <f t="shared" si="0"/>
        <v>0</v>
      </c>
      <c r="G13" s="41"/>
      <c r="H13" s="41"/>
      <c r="I13" s="41"/>
      <c r="J13" s="41"/>
      <c r="K13" s="41"/>
      <c r="L13" s="41"/>
      <c r="M13" s="41"/>
      <c r="N13" s="41"/>
      <c r="O13" s="41"/>
      <c r="P13" s="41"/>
    </row>
    <row r="14" spans="1:17" x14ac:dyDescent="0.2">
      <c r="A14" s="44" t="s">
        <v>557</v>
      </c>
      <c r="B14" s="65" t="s">
        <v>548</v>
      </c>
      <c r="C14" s="125"/>
      <c r="D14" s="123"/>
      <c r="E14" s="126"/>
      <c r="F14" s="43">
        <f t="shared" si="0"/>
        <v>0</v>
      </c>
      <c r="G14" s="41"/>
      <c r="H14" s="41"/>
      <c r="I14" s="41"/>
      <c r="J14" s="41"/>
      <c r="K14" s="41"/>
      <c r="L14" s="41"/>
      <c r="M14" s="41"/>
      <c r="N14" s="41"/>
      <c r="O14" s="41"/>
      <c r="P14" s="41"/>
    </row>
    <row r="15" spans="1:17" x14ac:dyDescent="0.2">
      <c r="A15" s="44" t="s">
        <v>557</v>
      </c>
      <c r="B15" s="65" t="s">
        <v>549</v>
      </c>
      <c r="C15" s="125"/>
      <c r="D15" s="123"/>
      <c r="E15" s="126"/>
      <c r="F15" s="43">
        <f t="shared" si="0"/>
        <v>0</v>
      </c>
      <c r="G15" s="41"/>
      <c r="H15" s="41"/>
      <c r="I15" s="41"/>
      <c r="J15" s="41"/>
      <c r="K15" s="41"/>
      <c r="L15" s="41"/>
      <c r="M15" s="41"/>
      <c r="N15" s="41"/>
      <c r="O15" s="41"/>
      <c r="P15" s="41"/>
    </row>
    <row r="16" spans="1:17" x14ac:dyDescent="0.2">
      <c r="A16" s="55"/>
      <c r="B16" s="59"/>
      <c r="C16" s="60"/>
      <c r="D16" s="60"/>
      <c r="E16" s="60"/>
      <c r="F16" s="60"/>
      <c r="G16" s="60"/>
      <c r="H16" s="57"/>
      <c r="I16" s="61"/>
      <c r="J16" s="61"/>
      <c r="K16" s="61"/>
      <c r="L16" s="61"/>
      <c r="M16" s="61"/>
      <c r="N16" s="61"/>
      <c r="O16" s="61"/>
      <c r="P16" s="61"/>
      <c r="Q16" s="61"/>
    </row>
    <row r="17" spans="1:17" ht="37.5" x14ac:dyDescent="0.2">
      <c r="A17" s="67"/>
      <c r="B17" s="37" t="s">
        <v>340</v>
      </c>
      <c r="C17" s="40" t="s">
        <v>634</v>
      </c>
      <c r="D17" s="40" t="s">
        <v>229</v>
      </c>
      <c r="E17" s="40" t="s">
        <v>630</v>
      </c>
      <c r="F17" s="40" t="s">
        <v>633</v>
      </c>
      <c r="G17" s="41"/>
      <c r="H17" s="157" t="s">
        <v>461</v>
      </c>
      <c r="I17" s="157"/>
      <c r="J17" s="157"/>
      <c r="K17" s="157"/>
      <c r="L17" s="157"/>
      <c r="M17" s="157"/>
      <c r="N17" s="157"/>
      <c r="O17" s="157"/>
      <c r="P17" s="157"/>
    </row>
    <row r="18" spans="1:17" x14ac:dyDescent="0.2">
      <c r="A18" s="58" t="s">
        <v>539</v>
      </c>
      <c r="B18" s="59"/>
      <c r="C18" s="60"/>
      <c r="D18" s="60"/>
      <c r="E18" s="60"/>
      <c r="F18" s="60"/>
      <c r="G18" s="60"/>
      <c r="H18" s="57"/>
      <c r="I18" s="61"/>
      <c r="J18" s="61"/>
      <c r="K18" s="61"/>
      <c r="L18" s="61"/>
      <c r="M18" s="61"/>
      <c r="N18" s="61"/>
      <c r="O18" s="61"/>
      <c r="P18" s="61"/>
      <c r="Q18" s="61"/>
    </row>
    <row r="19" spans="1:17" ht="12.75" customHeight="1" x14ac:dyDescent="0.2">
      <c r="A19" s="44" t="s">
        <v>341</v>
      </c>
      <c r="B19" s="48" t="s">
        <v>6</v>
      </c>
      <c r="C19" s="125"/>
      <c r="D19" s="122"/>
      <c r="E19" s="124">
        <v>6</v>
      </c>
      <c r="F19" s="43">
        <f t="shared" ref="F19:F28" si="1">C19*E19</f>
        <v>0</v>
      </c>
      <c r="G19" s="41"/>
      <c r="H19" s="156" t="s">
        <v>571</v>
      </c>
      <c r="I19" s="156"/>
      <c r="J19" s="156"/>
      <c r="K19" s="156"/>
      <c r="L19" s="156"/>
      <c r="M19" s="41"/>
      <c r="N19" s="41"/>
      <c r="O19" s="41"/>
      <c r="P19" s="41"/>
    </row>
    <row r="20" spans="1:17" x14ac:dyDescent="0.2">
      <c r="A20" s="44" t="s">
        <v>341</v>
      </c>
      <c r="B20" s="48" t="s">
        <v>7</v>
      </c>
      <c r="C20" s="125"/>
      <c r="D20" s="122"/>
      <c r="E20" s="124">
        <v>2</v>
      </c>
      <c r="F20" s="43">
        <f t="shared" si="1"/>
        <v>0</v>
      </c>
      <c r="G20" s="41"/>
      <c r="H20" s="156"/>
      <c r="I20" s="156"/>
      <c r="J20" s="156"/>
      <c r="K20" s="156"/>
      <c r="L20" s="156"/>
      <c r="M20" s="41"/>
      <c r="N20" s="41"/>
      <c r="O20" s="41"/>
      <c r="P20" s="41"/>
    </row>
    <row r="21" spans="1:17" x14ac:dyDescent="0.2">
      <c r="A21" s="44" t="s">
        <v>341</v>
      </c>
      <c r="B21" s="48" t="s">
        <v>8</v>
      </c>
      <c r="C21" s="125"/>
      <c r="D21" s="122"/>
      <c r="E21" s="124">
        <v>18</v>
      </c>
      <c r="F21" s="43">
        <f t="shared" si="1"/>
        <v>0</v>
      </c>
      <c r="G21" s="41"/>
      <c r="H21" s="41"/>
      <c r="I21" s="41"/>
      <c r="J21" s="41"/>
      <c r="K21" s="41"/>
      <c r="L21" s="41"/>
      <c r="M21" s="41"/>
      <c r="N21" s="41"/>
      <c r="O21" s="41"/>
      <c r="P21" s="41"/>
    </row>
    <row r="22" spans="1:17" x14ac:dyDescent="0.2">
      <c r="A22" s="44" t="s">
        <v>341</v>
      </c>
      <c r="B22" s="48" t="s">
        <v>9</v>
      </c>
      <c r="C22" s="125"/>
      <c r="D22" s="122"/>
      <c r="E22" s="124">
        <v>8</v>
      </c>
      <c r="F22" s="43">
        <f t="shared" si="1"/>
        <v>0</v>
      </c>
      <c r="G22" s="41"/>
      <c r="H22" s="41"/>
      <c r="I22" s="41"/>
      <c r="J22" s="41"/>
      <c r="K22" s="41"/>
      <c r="L22" s="41"/>
      <c r="M22" s="41"/>
      <c r="N22" s="41"/>
      <c r="O22" s="41"/>
      <c r="P22" s="41"/>
    </row>
    <row r="23" spans="1:17" x14ac:dyDescent="0.2">
      <c r="A23" s="44" t="s">
        <v>341</v>
      </c>
      <c r="B23" s="48" t="s">
        <v>17</v>
      </c>
      <c r="C23" s="125"/>
      <c r="D23" s="122"/>
      <c r="E23" s="124">
        <v>15</v>
      </c>
      <c r="F23" s="43">
        <f t="shared" si="1"/>
        <v>0</v>
      </c>
      <c r="G23" s="41"/>
      <c r="H23" s="41"/>
      <c r="I23" s="41"/>
      <c r="J23" s="41"/>
      <c r="K23" s="41"/>
      <c r="L23" s="41"/>
      <c r="M23" s="41"/>
      <c r="N23" s="41"/>
      <c r="O23" s="41"/>
      <c r="P23" s="41"/>
    </row>
    <row r="24" spans="1:17" x14ac:dyDescent="0.2">
      <c r="A24" s="44" t="s">
        <v>341</v>
      </c>
      <c r="B24" s="48" t="s">
        <v>205</v>
      </c>
      <c r="C24" s="125"/>
      <c r="D24" s="122"/>
      <c r="E24" s="124">
        <v>5.5</v>
      </c>
      <c r="F24" s="43">
        <f t="shared" si="1"/>
        <v>0</v>
      </c>
      <c r="G24" s="41"/>
      <c r="H24" s="41"/>
      <c r="I24" s="41"/>
      <c r="J24" s="41"/>
      <c r="K24" s="41"/>
      <c r="L24" s="41"/>
      <c r="M24" s="41"/>
      <c r="N24" s="41"/>
      <c r="O24" s="41"/>
      <c r="P24" s="41"/>
    </row>
    <row r="25" spans="1:17" x14ac:dyDescent="0.2">
      <c r="A25" s="44" t="s">
        <v>341</v>
      </c>
      <c r="B25" s="48" t="s">
        <v>18</v>
      </c>
      <c r="C25" s="125"/>
      <c r="D25" s="122"/>
      <c r="E25" s="124">
        <v>0.4</v>
      </c>
      <c r="F25" s="43">
        <f t="shared" si="1"/>
        <v>0</v>
      </c>
      <c r="G25" s="41"/>
      <c r="H25" s="41"/>
      <c r="I25" s="41"/>
      <c r="J25" s="41"/>
      <c r="K25" s="41"/>
      <c r="L25" s="41"/>
      <c r="M25" s="41"/>
      <c r="N25" s="41"/>
      <c r="O25" s="41"/>
      <c r="P25" s="41"/>
    </row>
    <row r="26" spans="1:17" x14ac:dyDescent="0.2">
      <c r="A26" s="44" t="s">
        <v>341</v>
      </c>
      <c r="B26" s="55" t="s">
        <v>53</v>
      </c>
      <c r="C26" s="125"/>
      <c r="D26" s="122"/>
      <c r="E26" s="124">
        <v>27.5</v>
      </c>
      <c r="F26" s="43">
        <f t="shared" si="1"/>
        <v>0</v>
      </c>
      <c r="G26" s="41"/>
      <c r="H26" s="41"/>
      <c r="I26" s="41"/>
      <c r="J26" s="41"/>
      <c r="K26" s="41"/>
      <c r="L26" s="41"/>
      <c r="M26" s="41"/>
      <c r="N26" s="41"/>
      <c r="O26" s="41"/>
      <c r="P26" s="41"/>
    </row>
    <row r="27" spans="1:17" x14ac:dyDescent="0.2">
      <c r="A27" s="44" t="s">
        <v>341</v>
      </c>
      <c r="B27" s="55" t="s">
        <v>55</v>
      </c>
      <c r="C27" s="125"/>
      <c r="D27" s="122"/>
      <c r="E27" s="124">
        <v>25</v>
      </c>
      <c r="F27" s="43">
        <f t="shared" si="1"/>
        <v>0</v>
      </c>
      <c r="G27" s="41"/>
      <c r="H27" s="41"/>
      <c r="I27" s="41"/>
      <c r="J27" s="41"/>
      <c r="K27" s="41"/>
      <c r="L27" s="41"/>
      <c r="M27" s="41"/>
      <c r="N27" s="41"/>
      <c r="O27" s="41"/>
      <c r="P27" s="41"/>
    </row>
    <row r="28" spans="1:17" x14ac:dyDescent="0.2">
      <c r="A28" s="44" t="s">
        <v>341</v>
      </c>
      <c r="B28" s="55" t="s">
        <v>54</v>
      </c>
      <c r="C28" s="125"/>
      <c r="D28" s="122"/>
      <c r="E28" s="124">
        <v>2</v>
      </c>
      <c r="F28" s="43">
        <f t="shared" si="1"/>
        <v>0</v>
      </c>
      <c r="G28" s="41"/>
      <c r="H28" s="41"/>
      <c r="I28" s="41"/>
      <c r="J28" s="41"/>
      <c r="K28" s="41"/>
      <c r="L28" s="41"/>
      <c r="M28" s="41"/>
      <c r="N28" s="41"/>
      <c r="O28" s="41"/>
      <c r="P28" s="41"/>
    </row>
    <row r="29" spans="1:17" x14ac:dyDescent="0.2">
      <c r="A29" s="41"/>
      <c r="B29" s="55"/>
      <c r="C29" s="41"/>
      <c r="D29" s="41"/>
      <c r="E29" s="41"/>
      <c r="F29" s="46"/>
      <c r="G29" s="41"/>
      <c r="H29" s="41"/>
      <c r="I29" s="41"/>
      <c r="J29" s="41"/>
      <c r="K29" s="41"/>
      <c r="L29" s="41"/>
      <c r="M29" s="41"/>
      <c r="N29" s="41"/>
      <c r="O29" s="41"/>
      <c r="P29" s="41"/>
    </row>
    <row r="30" spans="1:17" ht="36" x14ac:dyDescent="0.2">
      <c r="A30" s="67"/>
      <c r="B30" s="37" t="s">
        <v>559</v>
      </c>
      <c r="C30" s="40" t="s">
        <v>561</v>
      </c>
      <c r="D30" s="40" t="s">
        <v>229</v>
      </c>
      <c r="E30" s="40" t="s">
        <v>558</v>
      </c>
      <c r="F30" s="40" t="s">
        <v>633</v>
      </c>
      <c r="G30" s="41"/>
      <c r="H30" s="157"/>
      <c r="I30" s="157"/>
      <c r="J30" s="157"/>
      <c r="K30" s="157"/>
      <c r="L30" s="157"/>
      <c r="M30" s="157"/>
      <c r="N30" s="157"/>
      <c r="O30" s="157"/>
      <c r="P30" s="157"/>
    </row>
    <row r="31" spans="1:17" x14ac:dyDescent="0.2">
      <c r="A31" s="58" t="s">
        <v>564</v>
      </c>
      <c r="B31" s="59"/>
      <c r="C31" s="60"/>
      <c r="D31" s="60"/>
      <c r="E31" s="60"/>
      <c r="F31" s="60"/>
      <c r="G31" s="60"/>
      <c r="H31" s="57"/>
      <c r="I31" s="61"/>
      <c r="J31" s="61"/>
      <c r="K31" s="61"/>
      <c r="L31" s="61"/>
      <c r="M31" s="61"/>
      <c r="N31" s="61"/>
      <c r="O31" s="61"/>
      <c r="P31" s="61"/>
      <c r="Q31" s="61"/>
    </row>
    <row r="32" spans="1:17" x14ac:dyDescent="0.2">
      <c r="A32" s="44" t="s">
        <v>557</v>
      </c>
      <c r="B32" s="65" t="s">
        <v>540</v>
      </c>
      <c r="C32" s="125"/>
      <c r="D32" s="123"/>
      <c r="E32" s="126"/>
      <c r="F32" s="43">
        <f t="shared" ref="F32:F41" si="2">C32*E32</f>
        <v>0</v>
      </c>
      <c r="G32" s="41"/>
      <c r="H32" s="156" t="s">
        <v>571</v>
      </c>
      <c r="I32" s="156"/>
      <c r="J32" s="156"/>
      <c r="K32" s="156"/>
      <c r="L32" s="156"/>
      <c r="M32" s="41"/>
      <c r="N32" s="41"/>
      <c r="O32" s="41"/>
      <c r="P32" s="41"/>
    </row>
    <row r="33" spans="1:16" x14ac:dyDescent="0.2">
      <c r="A33" s="44" t="s">
        <v>557</v>
      </c>
      <c r="B33" s="65" t="s">
        <v>541</v>
      </c>
      <c r="C33" s="125"/>
      <c r="D33" s="123"/>
      <c r="E33" s="126"/>
      <c r="F33" s="43">
        <f t="shared" si="2"/>
        <v>0</v>
      </c>
      <c r="G33" s="41"/>
      <c r="H33" s="156"/>
      <c r="I33" s="156"/>
      <c r="J33" s="156"/>
      <c r="K33" s="156"/>
      <c r="L33" s="156"/>
      <c r="M33" s="41"/>
      <c r="N33" s="41"/>
      <c r="O33" s="41"/>
      <c r="P33" s="41"/>
    </row>
    <row r="34" spans="1:16" x14ac:dyDescent="0.2">
      <c r="A34" s="44" t="s">
        <v>557</v>
      </c>
      <c r="B34" s="65" t="s">
        <v>542</v>
      </c>
      <c r="C34" s="125"/>
      <c r="D34" s="123"/>
      <c r="E34" s="126"/>
      <c r="F34" s="43">
        <f t="shared" si="2"/>
        <v>0</v>
      </c>
      <c r="G34" s="41"/>
      <c r="H34" s="41"/>
      <c r="I34" s="41"/>
      <c r="J34" s="41"/>
      <c r="K34" s="41"/>
      <c r="L34" s="41"/>
      <c r="M34" s="41"/>
      <c r="N34" s="41"/>
      <c r="O34" s="41"/>
      <c r="P34" s="41"/>
    </row>
    <row r="35" spans="1:16" x14ac:dyDescent="0.2">
      <c r="A35" s="44" t="s">
        <v>557</v>
      </c>
      <c r="B35" s="65" t="s">
        <v>543</v>
      </c>
      <c r="C35" s="125"/>
      <c r="D35" s="123"/>
      <c r="E35" s="126"/>
      <c r="F35" s="43">
        <f t="shared" si="2"/>
        <v>0</v>
      </c>
      <c r="G35" s="41"/>
      <c r="H35" s="41"/>
      <c r="I35" s="41"/>
      <c r="J35" s="41"/>
      <c r="K35" s="41"/>
      <c r="L35" s="41"/>
      <c r="M35" s="41"/>
      <c r="N35" s="41"/>
      <c r="O35" s="41"/>
      <c r="P35" s="41"/>
    </row>
    <row r="36" spans="1:16" x14ac:dyDescent="0.2">
      <c r="A36" s="44" t="s">
        <v>557</v>
      </c>
      <c r="B36" s="65" t="s">
        <v>544</v>
      </c>
      <c r="C36" s="125"/>
      <c r="D36" s="123"/>
      <c r="E36" s="126"/>
      <c r="F36" s="43">
        <f t="shared" si="2"/>
        <v>0</v>
      </c>
      <c r="G36" s="41"/>
      <c r="H36" s="41"/>
      <c r="I36" s="41"/>
      <c r="J36" s="41"/>
      <c r="K36" s="41"/>
      <c r="L36" s="41"/>
      <c r="M36" s="41"/>
      <c r="N36" s="41"/>
      <c r="O36" s="41"/>
      <c r="P36" s="41"/>
    </row>
    <row r="37" spans="1:16" x14ac:dyDescent="0.2">
      <c r="A37" s="44" t="s">
        <v>557</v>
      </c>
      <c r="B37" s="65" t="s">
        <v>545</v>
      </c>
      <c r="C37" s="125"/>
      <c r="D37" s="123"/>
      <c r="E37" s="126"/>
      <c r="F37" s="43">
        <f t="shared" si="2"/>
        <v>0</v>
      </c>
      <c r="G37" s="41"/>
      <c r="H37" s="41"/>
      <c r="I37" s="41"/>
      <c r="J37" s="41"/>
      <c r="K37" s="41"/>
      <c r="L37" s="41"/>
      <c r="M37" s="41"/>
      <c r="N37" s="41"/>
      <c r="O37" s="41"/>
      <c r="P37" s="41"/>
    </row>
    <row r="38" spans="1:16" x14ac:dyDescent="0.2">
      <c r="A38" s="44" t="s">
        <v>557</v>
      </c>
      <c r="B38" s="65" t="s">
        <v>546</v>
      </c>
      <c r="C38" s="125"/>
      <c r="D38" s="123"/>
      <c r="E38" s="126"/>
      <c r="F38" s="43">
        <f t="shared" si="2"/>
        <v>0</v>
      </c>
      <c r="G38" s="41"/>
      <c r="H38" s="41"/>
      <c r="I38" s="41"/>
      <c r="J38" s="41"/>
      <c r="K38" s="41"/>
      <c r="L38" s="41"/>
      <c r="M38" s="41"/>
      <c r="N38" s="41"/>
      <c r="O38" s="41"/>
      <c r="P38" s="41"/>
    </row>
    <row r="39" spans="1:16" x14ac:dyDescent="0.2">
      <c r="A39" s="44" t="s">
        <v>557</v>
      </c>
      <c r="B39" s="65" t="s">
        <v>547</v>
      </c>
      <c r="C39" s="125"/>
      <c r="D39" s="123"/>
      <c r="E39" s="126"/>
      <c r="F39" s="43">
        <f t="shared" si="2"/>
        <v>0</v>
      </c>
      <c r="G39" s="41"/>
      <c r="H39" s="41"/>
      <c r="I39" s="41"/>
      <c r="J39" s="41"/>
      <c r="K39" s="41"/>
      <c r="L39" s="41"/>
      <c r="M39" s="41"/>
      <c r="N39" s="41"/>
      <c r="O39" s="41"/>
      <c r="P39" s="41"/>
    </row>
    <row r="40" spans="1:16" x14ac:dyDescent="0.2">
      <c r="A40" s="44" t="s">
        <v>557</v>
      </c>
      <c r="B40" s="65" t="s">
        <v>548</v>
      </c>
      <c r="C40" s="125"/>
      <c r="D40" s="123"/>
      <c r="E40" s="126"/>
      <c r="F40" s="43">
        <f t="shared" si="2"/>
        <v>0</v>
      </c>
      <c r="G40" s="41"/>
      <c r="H40" s="41"/>
      <c r="I40" s="41"/>
      <c r="J40" s="41"/>
      <c r="K40" s="41"/>
      <c r="L40" s="41"/>
      <c r="M40" s="41"/>
      <c r="N40" s="41"/>
      <c r="O40" s="41"/>
      <c r="P40" s="41"/>
    </row>
    <row r="41" spans="1:16" x14ac:dyDescent="0.2">
      <c r="A41" s="44" t="s">
        <v>557</v>
      </c>
      <c r="B41" s="65" t="s">
        <v>549</v>
      </c>
      <c r="C41" s="125"/>
      <c r="D41" s="123"/>
      <c r="E41" s="126"/>
      <c r="F41" s="43">
        <f t="shared" si="2"/>
        <v>0</v>
      </c>
      <c r="G41" s="41"/>
      <c r="H41" s="41"/>
      <c r="I41" s="41"/>
      <c r="J41" s="41"/>
      <c r="K41" s="41"/>
      <c r="L41" s="41"/>
      <c r="M41" s="41"/>
      <c r="N41" s="41"/>
      <c r="O41" s="41"/>
      <c r="P41" s="41"/>
    </row>
    <row r="42" spans="1:16" ht="13.5" thickBot="1" x14ac:dyDescent="0.25">
      <c r="A42" s="41"/>
      <c r="B42" s="41"/>
      <c r="C42" s="41"/>
      <c r="D42" s="41"/>
      <c r="E42" s="41"/>
      <c r="F42" s="41"/>
      <c r="G42" s="41"/>
      <c r="H42" s="41"/>
      <c r="I42" s="41"/>
      <c r="J42" s="41"/>
      <c r="K42" s="41"/>
      <c r="L42" s="41"/>
      <c r="M42" s="41"/>
      <c r="N42" s="41"/>
      <c r="O42" s="41"/>
      <c r="P42" s="41"/>
    </row>
    <row r="43" spans="1:16" ht="13.5" thickBot="1" x14ac:dyDescent="0.25">
      <c r="A43" s="41"/>
      <c r="B43" s="41"/>
      <c r="C43" s="41"/>
      <c r="D43" s="41"/>
      <c r="E43" s="52" t="s">
        <v>213</v>
      </c>
      <c r="F43" s="53">
        <f>SUM(F6:F15,F19:F28,F32:F41)</f>
        <v>0</v>
      </c>
      <c r="G43" s="41"/>
      <c r="H43" s="41"/>
      <c r="I43" s="41"/>
      <c r="J43" s="41"/>
      <c r="K43" s="41"/>
      <c r="L43" s="41"/>
      <c r="M43" s="41"/>
      <c r="N43" s="41"/>
      <c r="O43" s="41"/>
      <c r="P43" s="41"/>
    </row>
    <row r="44" spans="1:16" x14ac:dyDescent="0.2">
      <c r="A44" s="41"/>
      <c r="B44" s="41"/>
      <c r="C44" s="41"/>
      <c r="D44" s="41"/>
      <c r="E44" s="41"/>
      <c r="F44" s="41"/>
      <c r="G44" s="41"/>
      <c r="H44" s="41"/>
      <c r="I44" s="41"/>
      <c r="J44" s="41"/>
      <c r="K44" s="41"/>
      <c r="L44" s="41"/>
      <c r="M44" s="41"/>
      <c r="N44" s="41"/>
      <c r="O44" s="41"/>
      <c r="P44" s="41"/>
    </row>
    <row r="45" spans="1:16" x14ac:dyDescent="0.2">
      <c r="A45" s="41"/>
      <c r="B45" s="41"/>
      <c r="C45" s="41"/>
      <c r="D45" s="41"/>
      <c r="E45" s="41"/>
      <c r="F45" s="41"/>
      <c r="G45" s="41"/>
      <c r="H45" s="41"/>
      <c r="I45" s="41"/>
      <c r="J45" s="41"/>
      <c r="K45" s="41"/>
      <c r="L45" s="41"/>
      <c r="M45" s="41"/>
      <c r="N45" s="41"/>
      <c r="O45" s="41"/>
      <c r="P45" s="41"/>
    </row>
    <row r="46" spans="1:16" x14ac:dyDescent="0.2">
      <c r="A46" s="41"/>
      <c r="B46" s="41"/>
      <c r="C46" s="41"/>
      <c r="D46" s="41"/>
      <c r="E46" s="41"/>
      <c r="F46" s="41"/>
      <c r="G46" s="41"/>
      <c r="H46" s="41"/>
      <c r="I46" s="41"/>
      <c r="J46" s="41"/>
      <c r="K46" s="41"/>
      <c r="L46" s="41"/>
      <c r="M46" s="41"/>
      <c r="N46" s="41"/>
      <c r="O46" s="41"/>
      <c r="P46" s="41"/>
    </row>
    <row r="47" spans="1:16" x14ac:dyDescent="0.2">
      <c r="A47" s="41"/>
      <c r="B47" s="41"/>
      <c r="C47" s="41"/>
      <c r="D47" s="41"/>
      <c r="E47" s="41"/>
      <c r="F47" s="41"/>
      <c r="G47" s="41"/>
      <c r="H47" s="41"/>
      <c r="I47" s="41"/>
      <c r="J47" s="41"/>
      <c r="K47" s="41"/>
      <c r="L47" s="41"/>
      <c r="M47" s="41"/>
      <c r="N47" s="41"/>
      <c r="O47" s="41"/>
      <c r="P47" s="41"/>
    </row>
    <row r="48" spans="1:16" x14ac:dyDescent="0.2">
      <c r="A48" s="41"/>
      <c r="B48" s="41"/>
      <c r="C48" s="41"/>
      <c r="D48" s="41"/>
      <c r="E48" s="41"/>
      <c r="F48" s="41"/>
      <c r="G48" s="41"/>
      <c r="H48" s="41"/>
      <c r="I48" s="41"/>
      <c r="J48" s="41"/>
      <c r="K48" s="41"/>
      <c r="L48" s="41"/>
      <c r="M48" s="41"/>
      <c r="N48" s="41"/>
      <c r="O48" s="41"/>
      <c r="P48" s="41"/>
    </row>
  </sheetData>
  <sheetProtection algorithmName="SHA-512" hashValue="uOC72RYLFNEDXsVhlp4tkAvUIZcdXDGcnBSvcOnctCMtuU52qE5cPz5aq636yik9dYW9mOc9Y0qMyhqdIRVfXg==" saltValue="E2uIRSToBfbpge0D84e4PA==" spinCount="100000" sheet="1" objects="1" scenarios="1"/>
  <mergeCells count="6">
    <mergeCell ref="H32:L33"/>
    <mergeCell ref="H4:P4"/>
    <mergeCell ref="H17:P17"/>
    <mergeCell ref="H30:P30"/>
    <mergeCell ref="H6:L7"/>
    <mergeCell ref="H19:L20"/>
  </mergeCells>
  <hyperlinks>
    <hyperlink ref="H2" location="'Balance globale  azotée'!A1" display="Retour"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Q20"/>
  <sheetViews>
    <sheetView zoomScaleNormal="100" workbookViewId="0"/>
  </sheetViews>
  <sheetFormatPr baseColWidth="10" defaultColWidth="11.42578125" defaultRowHeight="12.75" x14ac:dyDescent="0.2"/>
  <cols>
    <col min="1" max="1" width="13.7109375" style="4" customWidth="1"/>
    <col min="2" max="2" width="52.140625" style="4" customWidth="1"/>
    <col min="3" max="3" width="20.7109375" style="4" customWidth="1"/>
    <col min="4" max="4" width="10.7109375" style="4" customWidth="1"/>
    <col min="5" max="5" width="20.7109375" style="4" customWidth="1"/>
    <col min="6" max="6" width="14.85546875" style="4" customWidth="1"/>
    <col min="7" max="16384" width="11.42578125" style="4"/>
  </cols>
  <sheetData>
    <row r="2" spans="1:17" ht="15.75" x14ac:dyDescent="0.25">
      <c r="A2" s="32" t="s">
        <v>215</v>
      </c>
      <c r="B2" s="33"/>
      <c r="C2" s="33"/>
      <c r="D2" s="33"/>
      <c r="E2" s="33"/>
      <c r="F2" s="33"/>
      <c r="G2" s="34" t="s">
        <v>339</v>
      </c>
    </row>
    <row r="4" spans="1:17" ht="36" x14ac:dyDescent="0.2">
      <c r="A4" s="67"/>
      <c r="B4" s="37" t="s">
        <v>342</v>
      </c>
      <c r="C4" s="40" t="s">
        <v>562</v>
      </c>
      <c r="D4" s="40" t="s">
        <v>229</v>
      </c>
      <c r="E4" s="40" t="s">
        <v>558</v>
      </c>
      <c r="F4" s="40" t="s">
        <v>633</v>
      </c>
      <c r="G4" s="41"/>
      <c r="H4" s="157"/>
      <c r="I4" s="157"/>
      <c r="J4" s="157"/>
      <c r="K4" s="157"/>
      <c r="L4" s="157"/>
      <c r="M4" s="157"/>
      <c r="N4" s="157"/>
      <c r="O4" s="157"/>
      <c r="P4" s="157"/>
    </row>
    <row r="5" spans="1:17" x14ac:dyDescent="0.2">
      <c r="A5" s="58" t="s">
        <v>563</v>
      </c>
      <c r="B5" s="59"/>
      <c r="C5" s="60"/>
      <c r="D5" s="60"/>
      <c r="E5" s="60"/>
      <c r="F5" s="60"/>
      <c r="G5" s="60"/>
      <c r="H5" s="57"/>
      <c r="I5" s="61"/>
      <c r="J5" s="61"/>
      <c r="K5" s="61"/>
      <c r="L5" s="61"/>
      <c r="M5" s="61"/>
      <c r="N5" s="61"/>
      <c r="O5" s="61"/>
      <c r="P5" s="61"/>
      <c r="Q5" s="61"/>
    </row>
    <row r="6" spans="1:17" x14ac:dyDescent="0.2">
      <c r="A6" s="44" t="s">
        <v>557</v>
      </c>
      <c r="B6" s="65" t="s">
        <v>540</v>
      </c>
      <c r="C6" s="125"/>
      <c r="D6" s="123"/>
      <c r="E6" s="126"/>
      <c r="F6" s="43">
        <f t="shared" ref="F6:F15" si="0">C6*E6</f>
        <v>0</v>
      </c>
      <c r="G6" s="41"/>
      <c r="H6" s="156" t="s">
        <v>571</v>
      </c>
      <c r="I6" s="156"/>
      <c r="J6" s="156"/>
      <c r="K6" s="156"/>
      <c r="L6" s="156"/>
      <c r="M6" s="41"/>
      <c r="N6" s="41"/>
      <c r="O6" s="41"/>
      <c r="P6" s="41"/>
    </row>
    <row r="7" spans="1:17" x14ac:dyDescent="0.2">
      <c r="A7" s="44" t="s">
        <v>557</v>
      </c>
      <c r="B7" s="65" t="s">
        <v>541</v>
      </c>
      <c r="C7" s="125"/>
      <c r="D7" s="123"/>
      <c r="E7" s="126"/>
      <c r="F7" s="43">
        <f t="shared" si="0"/>
        <v>0</v>
      </c>
      <c r="G7" s="41"/>
      <c r="H7" s="156"/>
      <c r="I7" s="156"/>
      <c r="J7" s="156"/>
      <c r="K7" s="156"/>
      <c r="L7" s="156"/>
      <c r="M7" s="41"/>
      <c r="N7" s="41"/>
      <c r="O7" s="41"/>
      <c r="P7" s="41"/>
    </row>
    <row r="8" spans="1:17" x14ac:dyDescent="0.2">
      <c r="A8" s="44" t="s">
        <v>557</v>
      </c>
      <c r="B8" s="65" t="s">
        <v>542</v>
      </c>
      <c r="C8" s="125"/>
      <c r="D8" s="123"/>
      <c r="E8" s="126"/>
      <c r="F8" s="43">
        <f t="shared" si="0"/>
        <v>0</v>
      </c>
      <c r="G8" s="41"/>
      <c r="H8" s="41"/>
      <c r="I8" s="41"/>
      <c r="J8" s="41"/>
      <c r="K8" s="41"/>
      <c r="L8" s="41"/>
      <c r="M8" s="41"/>
      <c r="N8" s="41"/>
      <c r="O8" s="41"/>
      <c r="P8" s="41"/>
    </row>
    <row r="9" spans="1:17" x14ac:dyDescent="0.2">
      <c r="A9" s="44" t="s">
        <v>557</v>
      </c>
      <c r="B9" s="65" t="s">
        <v>543</v>
      </c>
      <c r="C9" s="125"/>
      <c r="D9" s="123"/>
      <c r="E9" s="126"/>
      <c r="F9" s="43">
        <f t="shared" si="0"/>
        <v>0</v>
      </c>
      <c r="G9" s="41"/>
      <c r="H9" s="41"/>
      <c r="I9" s="41"/>
      <c r="J9" s="41"/>
      <c r="K9" s="41"/>
      <c r="L9" s="41"/>
      <c r="M9" s="41"/>
      <c r="N9" s="41"/>
      <c r="O9" s="41"/>
      <c r="P9" s="41"/>
    </row>
    <row r="10" spans="1:17" x14ac:dyDescent="0.2">
      <c r="A10" s="44" t="s">
        <v>557</v>
      </c>
      <c r="B10" s="65" t="s">
        <v>544</v>
      </c>
      <c r="C10" s="125"/>
      <c r="D10" s="123"/>
      <c r="E10" s="126"/>
      <c r="F10" s="43">
        <f t="shared" si="0"/>
        <v>0</v>
      </c>
      <c r="G10" s="41"/>
      <c r="H10" s="41"/>
      <c r="I10" s="41"/>
      <c r="J10" s="41"/>
      <c r="K10" s="41"/>
      <c r="L10" s="41"/>
      <c r="M10" s="41"/>
      <c r="N10" s="41"/>
      <c r="O10" s="41"/>
      <c r="P10" s="41"/>
    </row>
    <row r="11" spans="1:17" x14ac:dyDescent="0.2">
      <c r="A11" s="44" t="s">
        <v>557</v>
      </c>
      <c r="B11" s="65" t="s">
        <v>545</v>
      </c>
      <c r="C11" s="125"/>
      <c r="D11" s="123"/>
      <c r="E11" s="126"/>
      <c r="F11" s="43">
        <f t="shared" si="0"/>
        <v>0</v>
      </c>
      <c r="G11" s="41"/>
      <c r="H11" s="41"/>
      <c r="I11" s="41"/>
      <c r="J11" s="41"/>
      <c r="K11" s="41"/>
      <c r="L11" s="41"/>
      <c r="M11" s="41"/>
      <c r="N11" s="41"/>
      <c r="O11" s="41"/>
      <c r="P11" s="41"/>
    </row>
    <row r="12" spans="1:17" x14ac:dyDescent="0.2">
      <c r="A12" s="44" t="s">
        <v>557</v>
      </c>
      <c r="B12" s="65" t="s">
        <v>546</v>
      </c>
      <c r="C12" s="125"/>
      <c r="D12" s="123"/>
      <c r="E12" s="126"/>
      <c r="F12" s="43">
        <f t="shared" si="0"/>
        <v>0</v>
      </c>
      <c r="G12" s="41"/>
      <c r="H12" s="41"/>
      <c r="I12" s="41"/>
      <c r="J12" s="41"/>
      <c r="K12" s="41"/>
      <c r="L12" s="41"/>
      <c r="M12" s="41"/>
      <c r="N12" s="41"/>
      <c r="O12" s="41"/>
      <c r="P12" s="41"/>
    </row>
    <row r="13" spans="1:17" x14ac:dyDescent="0.2">
      <c r="A13" s="44" t="s">
        <v>557</v>
      </c>
      <c r="B13" s="65" t="s">
        <v>547</v>
      </c>
      <c r="C13" s="125"/>
      <c r="D13" s="123"/>
      <c r="E13" s="126"/>
      <c r="F13" s="43">
        <f t="shared" si="0"/>
        <v>0</v>
      </c>
      <c r="G13" s="41"/>
      <c r="H13" s="41"/>
      <c r="I13" s="41"/>
      <c r="J13" s="41"/>
      <c r="K13" s="41"/>
      <c r="L13" s="41"/>
      <c r="M13" s="41"/>
      <c r="N13" s="41"/>
      <c r="O13" s="41"/>
      <c r="P13" s="41"/>
    </row>
    <row r="14" spans="1:17" x14ac:dyDescent="0.2">
      <c r="A14" s="44" t="s">
        <v>557</v>
      </c>
      <c r="B14" s="65" t="s">
        <v>548</v>
      </c>
      <c r="C14" s="125"/>
      <c r="D14" s="123"/>
      <c r="E14" s="126"/>
      <c r="F14" s="43">
        <f t="shared" si="0"/>
        <v>0</v>
      </c>
      <c r="G14" s="41"/>
      <c r="H14" s="41"/>
      <c r="I14" s="41"/>
      <c r="J14" s="41"/>
      <c r="K14" s="41"/>
      <c r="L14" s="41"/>
      <c r="M14" s="41"/>
      <c r="N14" s="41"/>
      <c r="O14" s="41"/>
      <c r="P14" s="41"/>
    </row>
    <row r="15" spans="1:17" x14ac:dyDescent="0.2">
      <c r="A15" s="44" t="s">
        <v>557</v>
      </c>
      <c r="B15" s="65" t="s">
        <v>549</v>
      </c>
      <c r="C15" s="125"/>
      <c r="D15" s="123"/>
      <c r="E15" s="126"/>
      <c r="F15" s="43">
        <f t="shared" si="0"/>
        <v>0</v>
      </c>
      <c r="G15" s="41"/>
      <c r="H15" s="41"/>
      <c r="I15" s="41"/>
      <c r="J15" s="41"/>
      <c r="K15" s="41"/>
      <c r="L15" s="41"/>
      <c r="M15" s="41"/>
      <c r="N15" s="41"/>
      <c r="O15" s="41"/>
      <c r="P15" s="41"/>
    </row>
    <row r="16" spans="1:17" ht="13.5" thickBot="1" x14ac:dyDescent="0.25">
      <c r="A16" s="55"/>
      <c r="B16" s="59"/>
      <c r="C16" s="60"/>
      <c r="D16" s="60"/>
      <c r="E16" s="60"/>
      <c r="F16" s="60"/>
      <c r="G16" s="60"/>
      <c r="H16" s="57"/>
      <c r="I16" s="61"/>
      <c r="J16" s="61"/>
      <c r="K16" s="61"/>
      <c r="L16" s="61"/>
      <c r="M16" s="61"/>
      <c r="N16" s="61"/>
      <c r="O16" s="61"/>
      <c r="P16" s="61"/>
      <c r="Q16" s="61"/>
    </row>
    <row r="17" spans="5:6" s="41" customFormat="1" thickBot="1" x14ac:dyDescent="0.25">
      <c r="E17" s="52" t="s">
        <v>216</v>
      </c>
      <c r="F17" s="53">
        <f>SUM(F6:F15)</f>
        <v>0</v>
      </c>
    </row>
    <row r="18" spans="5:6" s="41" customFormat="1" ht="12" x14ac:dyDescent="0.2"/>
    <row r="19" spans="5:6" s="41" customFormat="1" ht="12" x14ac:dyDescent="0.2"/>
    <row r="20" spans="5:6" s="41" customFormat="1" ht="12" x14ac:dyDescent="0.2"/>
  </sheetData>
  <sheetProtection algorithmName="SHA-512" hashValue="Y//z5rn2kS9xj32oPMnTIhDO/g1iHe7mdpzGxxwR8DeNyba91vGBlZqL7ySp33qdVK1kMsbpq0WnpbVNVh8T9Q==" saltValue="GD6zRuOftXyHvSPxkDBecQ==" spinCount="100000" sheet="1" objects="1" scenarios="1"/>
  <mergeCells count="2">
    <mergeCell ref="H4:P4"/>
    <mergeCell ref="H6:L7"/>
  </mergeCells>
  <hyperlinks>
    <hyperlink ref="G2" location="'Balance globale  azotée'!A1" display="Retour"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R375"/>
  <sheetViews>
    <sheetView zoomScaleNormal="100" workbookViewId="0"/>
  </sheetViews>
  <sheetFormatPr baseColWidth="10" defaultColWidth="11.42578125" defaultRowHeight="12.75" x14ac:dyDescent="0.2"/>
  <cols>
    <col min="1" max="1" width="21.5703125" style="4" customWidth="1"/>
    <col min="2" max="2" width="24.5703125" style="4" customWidth="1"/>
    <col min="3" max="4" width="20.7109375" style="4" customWidth="1"/>
    <col min="5" max="5" width="18.7109375" style="17" customWidth="1"/>
    <col min="6" max="7" width="18.7109375" style="4" customWidth="1"/>
    <col min="8" max="8" width="14.85546875" style="4" customWidth="1"/>
    <col min="9" max="9" width="21.140625" style="4" customWidth="1"/>
    <col min="10" max="16384" width="11.42578125" style="4"/>
  </cols>
  <sheetData>
    <row r="2" spans="1:18" ht="15.75" x14ac:dyDescent="0.25">
      <c r="A2" s="32" t="s">
        <v>218</v>
      </c>
      <c r="B2" s="33"/>
      <c r="C2" s="33"/>
      <c r="D2" s="33"/>
      <c r="E2" s="33"/>
      <c r="F2" s="33"/>
      <c r="G2" s="33"/>
      <c r="H2" s="33"/>
      <c r="I2" s="33"/>
      <c r="J2" s="34" t="s">
        <v>339</v>
      </c>
    </row>
    <row r="4" spans="1:18" x14ac:dyDescent="0.2">
      <c r="A4" s="35" t="s">
        <v>219</v>
      </c>
      <c r="B4" s="36"/>
      <c r="C4" s="36"/>
      <c r="D4" s="36"/>
      <c r="E4" s="68"/>
      <c r="F4" s="36"/>
      <c r="G4" s="36"/>
      <c r="H4" s="36"/>
      <c r="I4" s="36"/>
      <c r="J4" s="34" t="s">
        <v>339</v>
      </c>
    </row>
    <row r="5" spans="1:18" x14ac:dyDescent="0.2">
      <c r="A5" s="41"/>
      <c r="B5" s="41"/>
      <c r="C5" s="41"/>
      <c r="D5" s="41"/>
      <c r="E5" s="45"/>
      <c r="F5" s="41"/>
      <c r="G5" s="41"/>
      <c r="H5" s="41"/>
      <c r="I5" s="41"/>
      <c r="J5" s="41"/>
      <c r="K5" s="41"/>
      <c r="L5" s="41"/>
      <c r="M5" s="41"/>
      <c r="N5" s="41"/>
      <c r="O5" s="41"/>
      <c r="P5" s="41"/>
      <c r="Q5" s="41"/>
      <c r="R5" s="41"/>
    </row>
    <row r="6" spans="1:18" ht="48" x14ac:dyDescent="0.2">
      <c r="A6" s="37" t="s">
        <v>226</v>
      </c>
      <c r="B6" s="37" t="s">
        <v>227</v>
      </c>
      <c r="C6" s="37" t="s">
        <v>228</v>
      </c>
      <c r="D6" s="40" t="s">
        <v>635</v>
      </c>
      <c r="E6" s="39" t="s">
        <v>660</v>
      </c>
      <c r="F6" s="39" t="s">
        <v>661</v>
      </c>
      <c r="G6" s="39" t="s">
        <v>662</v>
      </c>
      <c r="H6" s="40" t="s">
        <v>636</v>
      </c>
      <c r="I6" s="41"/>
      <c r="J6" s="157" t="s">
        <v>463</v>
      </c>
      <c r="K6" s="157"/>
      <c r="L6" s="157"/>
      <c r="M6" s="157"/>
      <c r="N6" s="157"/>
      <c r="O6" s="157"/>
      <c r="P6" s="157"/>
      <c r="Q6" s="157"/>
      <c r="R6" s="157"/>
    </row>
    <row r="7" spans="1:18" ht="12.75" customHeight="1" x14ac:dyDescent="0.2">
      <c r="A7" s="69" t="s">
        <v>223</v>
      </c>
      <c r="B7" s="67"/>
      <c r="C7" s="67"/>
      <c r="D7" s="70"/>
      <c r="E7" s="71"/>
      <c r="F7" s="71"/>
      <c r="G7" s="71"/>
      <c r="H7" s="60"/>
      <c r="I7" s="41"/>
      <c r="J7" s="72"/>
      <c r="K7" s="41"/>
      <c r="L7" s="41"/>
      <c r="M7" s="41"/>
      <c r="N7" s="41"/>
      <c r="O7" s="41"/>
      <c r="P7" s="41"/>
      <c r="Q7" s="41"/>
      <c r="R7" s="41"/>
    </row>
    <row r="8" spans="1:18" x14ac:dyDescent="0.2">
      <c r="A8" s="42" t="s">
        <v>468</v>
      </c>
      <c r="B8" s="42" t="s">
        <v>220</v>
      </c>
      <c r="C8" s="42" t="s">
        <v>221</v>
      </c>
      <c r="D8" s="125"/>
      <c r="E8" s="120">
        <v>85</v>
      </c>
      <c r="F8" s="125"/>
      <c r="G8" s="120">
        <v>16</v>
      </c>
      <c r="H8" s="43">
        <f>D8*F8/E8*G8</f>
        <v>0</v>
      </c>
      <c r="I8" s="41"/>
      <c r="J8" s="158" t="s">
        <v>664</v>
      </c>
      <c r="K8" s="158"/>
      <c r="L8" s="158"/>
      <c r="M8" s="158"/>
      <c r="N8" s="158"/>
      <c r="O8" s="158"/>
      <c r="P8" s="41"/>
      <c r="Q8" s="41"/>
      <c r="R8" s="41"/>
    </row>
    <row r="9" spans="1:18" x14ac:dyDescent="0.2">
      <c r="A9" s="42" t="s">
        <v>468</v>
      </c>
      <c r="B9" s="42" t="s">
        <v>220</v>
      </c>
      <c r="C9" s="42" t="s">
        <v>222</v>
      </c>
      <c r="D9" s="125"/>
      <c r="E9" s="120">
        <v>85</v>
      </c>
      <c r="F9" s="125"/>
      <c r="G9" s="120">
        <v>4</v>
      </c>
      <c r="H9" s="43">
        <f t="shared" ref="H9:H29" si="0">D9*F9/E9*G9</f>
        <v>0</v>
      </c>
      <c r="I9" s="41"/>
      <c r="J9" s="158"/>
      <c r="K9" s="158"/>
      <c r="L9" s="158"/>
      <c r="M9" s="158"/>
      <c r="N9" s="158"/>
      <c r="O9" s="158"/>
      <c r="P9" s="41"/>
      <c r="Q9" s="41"/>
      <c r="R9" s="41"/>
    </row>
    <row r="10" spans="1:18" x14ac:dyDescent="0.2">
      <c r="A10" s="42" t="s">
        <v>468</v>
      </c>
      <c r="B10" s="42" t="s">
        <v>230</v>
      </c>
      <c r="C10" s="42" t="s">
        <v>221</v>
      </c>
      <c r="D10" s="125"/>
      <c r="E10" s="120">
        <v>85</v>
      </c>
      <c r="F10" s="125"/>
      <c r="G10" s="120">
        <v>22</v>
      </c>
      <c r="H10" s="43">
        <f t="shared" si="0"/>
        <v>0</v>
      </c>
      <c r="I10" s="41"/>
      <c r="J10" s="158"/>
      <c r="K10" s="158"/>
      <c r="L10" s="158"/>
      <c r="M10" s="158"/>
      <c r="N10" s="158"/>
      <c r="O10" s="158"/>
      <c r="P10" s="41"/>
      <c r="Q10" s="41"/>
      <c r="R10" s="41"/>
    </row>
    <row r="11" spans="1:18" x14ac:dyDescent="0.2">
      <c r="A11" s="42" t="s">
        <v>468</v>
      </c>
      <c r="B11" s="42" t="s">
        <v>230</v>
      </c>
      <c r="C11" s="42" t="s">
        <v>222</v>
      </c>
      <c r="D11" s="125"/>
      <c r="E11" s="120">
        <v>85</v>
      </c>
      <c r="F11" s="125"/>
      <c r="G11" s="120">
        <v>5</v>
      </c>
      <c r="H11" s="43">
        <f t="shared" si="0"/>
        <v>0</v>
      </c>
      <c r="I11" s="41"/>
      <c r="J11" s="41"/>
      <c r="K11" s="41"/>
      <c r="L11" s="41"/>
      <c r="M11" s="41"/>
      <c r="N11" s="41"/>
      <c r="O11" s="41"/>
      <c r="P11" s="41"/>
      <c r="Q11" s="41"/>
      <c r="R11" s="41"/>
    </row>
    <row r="12" spans="1:18" x14ac:dyDescent="0.2">
      <c r="A12" s="42" t="s">
        <v>468</v>
      </c>
      <c r="B12" s="42" t="s">
        <v>231</v>
      </c>
      <c r="C12" s="42" t="s">
        <v>221</v>
      </c>
      <c r="D12" s="125"/>
      <c r="E12" s="120">
        <v>85</v>
      </c>
      <c r="F12" s="125"/>
      <c r="G12" s="120">
        <v>21</v>
      </c>
      <c r="H12" s="43">
        <f t="shared" si="0"/>
        <v>0</v>
      </c>
      <c r="I12" s="41"/>
      <c r="J12" s="41"/>
      <c r="K12" s="41"/>
      <c r="L12" s="41"/>
      <c r="M12" s="41"/>
      <c r="N12" s="41"/>
      <c r="O12" s="41"/>
      <c r="P12" s="41"/>
      <c r="Q12" s="41"/>
      <c r="R12" s="41"/>
    </row>
    <row r="13" spans="1:18" x14ac:dyDescent="0.2">
      <c r="A13" s="42" t="s">
        <v>468</v>
      </c>
      <c r="B13" s="42" t="s">
        <v>231</v>
      </c>
      <c r="C13" s="42" t="s">
        <v>222</v>
      </c>
      <c r="D13" s="125"/>
      <c r="E13" s="120">
        <v>85</v>
      </c>
      <c r="F13" s="125"/>
      <c r="G13" s="120">
        <v>5</v>
      </c>
      <c r="H13" s="43">
        <f t="shared" si="0"/>
        <v>0</v>
      </c>
      <c r="I13" s="41"/>
      <c r="J13" s="41"/>
      <c r="K13" s="41"/>
      <c r="L13" s="41"/>
      <c r="M13" s="41"/>
      <c r="N13" s="41"/>
      <c r="O13" s="41"/>
      <c r="P13" s="41"/>
      <c r="Q13" s="41"/>
      <c r="R13" s="41"/>
    </row>
    <row r="14" spans="1:18" x14ac:dyDescent="0.2">
      <c r="A14" s="42" t="s">
        <v>468</v>
      </c>
      <c r="B14" s="42" t="s">
        <v>233</v>
      </c>
      <c r="C14" s="42" t="s">
        <v>221</v>
      </c>
      <c r="D14" s="125"/>
      <c r="E14" s="120">
        <v>85</v>
      </c>
      <c r="F14" s="125"/>
      <c r="G14" s="120">
        <v>18</v>
      </c>
      <c r="H14" s="43">
        <f t="shared" si="0"/>
        <v>0</v>
      </c>
      <c r="I14" s="41"/>
      <c r="J14" s="41"/>
      <c r="K14" s="41"/>
      <c r="L14" s="41"/>
      <c r="M14" s="41"/>
      <c r="N14" s="41"/>
      <c r="O14" s="41"/>
      <c r="P14" s="41"/>
      <c r="Q14" s="41"/>
      <c r="R14" s="41"/>
    </row>
    <row r="15" spans="1:18" x14ac:dyDescent="0.2">
      <c r="A15" s="42" t="s">
        <v>468</v>
      </c>
      <c r="B15" s="42" t="s">
        <v>233</v>
      </c>
      <c r="C15" s="42" t="s">
        <v>222</v>
      </c>
      <c r="D15" s="125"/>
      <c r="E15" s="120">
        <v>85</v>
      </c>
      <c r="F15" s="125"/>
      <c r="G15" s="120">
        <v>4</v>
      </c>
      <c r="H15" s="43">
        <f t="shared" si="0"/>
        <v>0</v>
      </c>
      <c r="I15" s="41"/>
      <c r="J15" s="41"/>
      <c r="K15" s="41"/>
      <c r="L15" s="41"/>
      <c r="M15" s="41"/>
      <c r="N15" s="41"/>
      <c r="O15" s="41"/>
      <c r="P15" s="41"/>
      <c r="Q15" s="41"/>
      <c r="R15" s="41"/>
    </row>
    <row r="16" spans="1:18" x14ac:dyDescent="0.2">
      <c r="A16" s="42" t="s">
        <v>468</v>
      </c>
      <c r="B16" s="42" t="s">
        <v>235</v>
      </c>
      <c r="C16" s="42" t="s">
        <v>221</v>
      </c>
      <c r="D16" s="125"/>
      <c r="E16" s="120">
        <v>85</v>
      </c>
      <c r="F16" s="125"/>
      <c r="G16" s="120">
        <v>12</v>
      </c>
      <c r="H16" s="43">
        <f t="shared" si="0"/>
        <v>0</v>
      </c>
      <c r="I16" s="41"/>
      <c r="J16" s="41"/>
      <c r="K16" s="41"/>
      <c r="L16" s="41"/>
      <c r="M16" s="41"/>
      <c r="N16" s="41"/>
      <c r="O16" s="41"/>
      <c r="P16" s="41"/>
      <c r="Q16" s="41"/>
      <c r="R16" s="41"/>
    </row>
    <row r="17" spans="1:18" x14ac:dyDescent="0.2">
      <c r="A17" s="42" t="s">
        <v>468</v>
      </c>
      <c r="B17" s="42" t="s">
        <v>235</v>
      </c>
      <c r="C17" s="42" t="s">
        <v>236</v>
      </c>
      <c r="D17" s="125"/>
      <c r="E17" s="120">
        <v>81</v>
      </c>
      <c r="F17" s="125"/>
      <c r="G17" s="120">
        <v>11</v>
      </c>
      <c r="H17" s="43">
        <f t="shared" si="0"/>
        <v>0</v>
      </c>
      <c r="I17" s="41"/>
      <c r="J17" s="41"/>
      <c r="K17" s="41"/>
      <c r="L17" s="41"/>
      <c r="M17" s="41"/>
      <c r="N17" s="41"/>
      <c r="O17" s="41"/>
      <c r="P17" s="41"/>
      <c r="Q17" s="41"/>
      <c r="R17" s="41"/>
    </row>
    <row r="18" spans="1:18" x14ac:dyDescent="0.2">
      <c r="A18" s="42" t="s">
        <v>468</v>
      </c>
      <c r="B18" s="42" t="s">
        <v>470</v>
      </c>
      <c r="C18" s="42" t="s">
        <v>221</v>
      </c>
      <c r="D18" s="125"/>
      <c r="E18" s="131">
        <v>85</v>
      </c>
      <c r="F18" s="125"/>
      <c r="G18" s="120">
        <v>19</v>
      </c>
      <c r="H18" s="43">
        <f t="shared" si="0"/>
        <v>0</v>
      </c>
      <c r="I18" s="41"/>
      <c r="J18" s="41"/>
      <c r="K18" s="41"/>
      <c r="L18" s="41"/>
      <c r="M18" s="41"/>
      <c r="N18" s="41"/>
      <c r="O18" s="41"/>
      <c r="P18" s="41"/>
      <c r="Q18" s="41"/>
      <c r="R18" s="41"/>
    </row>
    <row r="19" spans="1:18" x14ac:dyDescent="0.2">
      <c r="A19" s="42" t="s">
        <v>468</v>
      </c>
      <c r="B19" s="41" t="s">
        <v>237</v>
      </c>
      <c r="C19" s="41" t="s">
        <v>221</v>
      </c>
      <c r="D19" s="125"/>
      <c r="E19" s="120">
        <v>85</v>
      </c>
      <c r="F19" s="125"/>
      <c r="G19" s="120">
        <v>15</v>
      </c>
      <c r="H19" s="43">
        <f t="shared" si="0"/>
        <v>0</v>
      </c>
      <c r="I19" s="41"/>
      <c r="J19" s="41"/>
      <c r="K19" s="41"/>
      <c r="L19" s="41"/>
      <c r="M19" s="41"/>
      <c r="N19" s="41"/>
      <c r="O19" s="41"/>
      <c r="P19" s="41"/>
      <c r="Q19" s="41"/>
      <c r="R19" s="41"/>
    </row>
    <row r="20" spans="1:18" x14ac:dyDescent="0.2">
      <c r="A20" s="42" t="s">
        <v>468</v>
      </c>
      <c r="B20" s="41" t="s">
        <v>237</v>
      </c>
      <c r="C20" s="41" t="s">
        <v>222</v>
      </c>
      <c r="D20" s="125"/>
      <c r="E20" s="120">
        <v>85</v>
      </c>
      <c r="F20" s="125"/>
      <c r="G20" s="120">
        <v>4</v>
      </c>
      <c r="H20" s="43">
        <f t="shared" si="0"/>
        <v>0</v>
      </c>
      <c r="I20" s="41"/>
      <c r="J20" s="41"/>
      <c r="K20" s="41"/>
      <c r="L20" s="41"/>
      <c r="M20" s="41"/>
      <c r="N20" s="41"/>
      <c r="O20" s="41"/>
      <c r="P20" s="41"/>
      <c r="Q20" s="41"/>
      <c r="R20" s="41"/>
    </row>
    <row r="21" spans="1:18" x14ac:dyDescent="0.2">
      <c r="A21" s="42" t="s">
        <v>468</v>
      </c>
      <c r="B21" s="41" t="s">
        <v>241</v>
      </c>
      <c r="C21" s="41" t="s">
        <v>221</v>
      </c>
      <c r="D21" s="125"/>
      <c r="E21" s="120">
        <v>87</v>
      </c>
      <c r="F21" s="125"/>
      <c r="G21" s="120">
        <v>12</v>
      </c>
      <c r="H21" s="43">
        <f t="shared" si="0"/>
        <v>0</v>
      </c>
      <c r="I21" s="41"/>
      <c r="J21" s="41"/>
      <c r="K21" s="41"/>
      <c r="L21" s="41"/>
      <c r="M21" s="41"/>
      <c r="N21" s="41"/>
      <c r="O21" s="41"/>
      <c r="P21" s="41"/>
      <c r="Q21" s="41"/>
      <c r="R21" s="41"/>
    </row>
    <row r="22" spans="1:18" x14ac:dyDescent="0.2">
      <c r="A22" s="42" t="s">
        <v>468</v>
      </c>
      <c r="B22" s="41" t="s">
        <v>241</v>
      </c>
      <c r="C22" s="41" t="s">
        <v>222</v>
      </c>
      <c r="D22" s="125"/>
      <c r="E22" s="120">
        <v>87</v>
      </c>
      <c r="F22" s="125"/>
      <c r="G22" s="120">
        <v>3</v>
      </c>
      <c r="H22" s="43">
        <f t="shared" si="0"/>
        <v>0</v>
      </c>
      <c r="I22" s="41"/>
      <c r="J22" s="41"/>
      <c r="K22" s="41"/>
      <c r="L22" s="41"/>
      <c r="M22" s="41"/>
      <c r="N22" s="41"/>
      <c r="O22" s="41"/>
      <c r="P22" s="41"/>
      <c r="Q22" s="41"/>
      <c r="R22" s="41"/>
    </row>
    <row r="23" spans="1:18" x14ac:dyDescent="0.2">
      <c r="A23" s="42" t="s">
        <v>468</v>
      </c>
      <c r="B23" s="41" t="s">
        <v>251</v>
      </c>
      <c r="C23" s="41" t="s">
        <v>221</v>
      </c>
      <c r="D23" s="125"/>
      <c r="E23" s="131">
        <v>85</v>
      </c>
      <c r="F23" s="125"/>
      <c r="G23" s="120">
        <v>19</v>
      </c>
      <c r="H23" s="43">
        <f t="shared" si="0"/>
        <v>0</v>
      </c>
      <c r="I23" s="41"/>
      <c r="J23" s="41"/>
      <c r="K23" s="41"/>
      <c r="L23" s="41"/>
      <c r="M23" s="41"/>
      <c r="N23" s="41"/>
      <c r="O23" s="41"/>
      <c r="P23" s="41"/>
      <c r="Q23" s="41"/>
      <c r="R23" s="41"/>
    </row>
    <row r="24" spans="1:18" x14ac:dyDescent="0.2">
      <c r="A24" s="42" t="s">
        <v>468</v>
      </c>
      <c r="B24" s="41" t="s">
        <v>242</v>
      </c>
      <c r="C24" s="41" t="s">
        <v>221</v>
      </c>
      <c r="D24" s="125"/>
      <c r="E24" s="120">
        <v>85</v>
      </c>
      <c r="F24" s="125"/>
      <c r="G24" s="120">
        <v>18</v>
      </c>
      <c r="H24" s="43">
        <f t="shared" si="0"/>
        <v>0</v>
      </c>
      <c r="I24" s="41"/>
      <c r="J24" s="41"/>
      <c r="K24" s="41"/>
      <c r="L24" s="41"/>
      <c r="M24" s="41"/>
      <c r="N24" s="41"/>
      <c r="O24" s="41"/>
      <c r="P24" s="41"/>
      <c r="Q24" s="41"/>
      <c r="R24" s="41"/>
    </row>
    <row r="25" spans="1:18" x14ac:dyDescent="0.2">
      <c r="A25" s="42" t="s">
        <v>468</v>
      </c>
      <c r="B25" s="41" t="s">
        <v>242</v>
      </c>
      <c r="C25" s="41" t="s">
        <v>222</v>
      </c>
      <c r="D25" s="125"/>
      <c r="E25" s="120">
        <v>85</v>
      </c>
      <c r="F25" s="125"/>
      <c r="G25" s="120">
        <v>4</v>
      </c>
      <c r="H25" s="43">
        <f t="shared" si="0"/>
        <v>0</v>
      </c>
      <c r="I25" s="41"/>
      <c r="J25" s="41"/>
      <c r="K25" s="41"/>
      <c r="L25" s="41"/>
      <c r="M25" s="41"/>
      <c r="N25" s="41"/>
      <c r="O25" s="41"/>
      <c r="P25" s="41"/>
      <c r="Q25" s="41"/>
      <c r="R25" s="41"/>
    </row>
    <row r="26" spans="1:18" x14ac:dyDescent="0.2">
      <c r="A26" s="42" t="s">
        <v>468</v>
      </c>
      <c r="B26" s="41" t="s">
        <v>243</v>
      </c>
      <c r="C26" s="41" t="s">
        <v>221</v>
      </c>
      <c r="D26" s="125"/>
      <c r="E26" s="120">
        <v>85</v>
      </c>
      <c r="F26" s="125"/>
      <c r="G26" s="120">
        <v>15</v>
      </c>
      <c r="H26" s="43">
        <f t="shared" si="0"/>
        <v>0</v>
      </c>
      <c r="I26" s="41"/>
      <c r="J26" s="41"/>
      <c r="K26" s="41"/>
      <c r="L26" s="41"/>
      <c r="M26" s="41"/>
      <c r="N26" s="41"/>
      <c r="O26" s="41"/>
      <c r="P26" s="41"/>
      <c r="Q26" s="41"/>
      <c r="R26" s="41"/>
    </row>
    <row r="27" spans="1:18" x14ac:dyDescent="0.2">
      <c r="A27" s="42" t="s">
        <v>468</v>
      </c>
      <c r="B27" s="41" t="s">
        <v>245</v>
      </c>
      <c r="C27" s="41" t="s">
        <v>221</v>
      </c>
      <c r="D27" s="125"/>
      <c r="E27" s="120">
        <v>85</v>
      </c>
      <c r="F27" s="125"/>
      <c r="G27" s="120">
        <v>16</v>
      </c>
      <c r="H27" s="43">
        <f t="shared" si="0"/>
        <v>0</v>
      </c>
      <c r="I27" s="41"/>
      <c r="J27" s="41"/>
      <c r="K27" s="41"/>
      <c r="L27" s="41"/>
      <c r="M27" s="41"/>
      <c r="N27" s="41"/>
      <c r="O27" s="41"/>
      <c r="P27" s="41"/>
      <c r="Q27" s="41"/>
      <c r="R27" s="41"/>
    </row>
    <row r="28" spans="1:18" x14ac:dyDescent="0.2">
      <c r="A28" s="42" t="s">
        <v>468</v>
      </c>
      <c r="B28" s="41" t="s">
        <v>245</v>
      </c>
      <c r="C28" s="41" t="s">
        <v>222</v>
      </c>
      <c r="D28" s="125"/>
      <c r="E28" s="120">
        <v>85</v>
      </c>
      <c r="F28" s="125"/>
      <c r="G28" s="120">
        <v>3</v>
      </c>
      <c r="H28" s="43">
        <f t="shared" si="0"/>
        <v>0</v>
      </c>
      <c r="I28" s="41"/>
      <c r="J28" s="41"/>
      <c r="K28" s="41"/>
      <c r="L28" s="41"/>
      <c r="M28" s="41"/>
      <c r="N28" s="41"/>
      <c r="O28" s="41"/>
      <c r="P28" s="41"/>
      <c r="Q28" s="41"/>
      <c r="R28" s="41"/>
    </row>
    <row r="29" spans="1:18" x14ac:dyDescent="0.2">
      <c r="A29" s="42" t="s">
        <v>468</v>
      </c>
      <c r="B29" s="42" t="s">
        <v>469</v>
      </c>
      <c r="C29" s="41" t="s">
        <v>221</v>
      </c>
      <c r="D29" s="125"/>
      <c r="E29" s="131">
        <v>85</v>
      </c>
      <c r="F29" s="125"/>
      <c r="G29" s="120">
        <v>19</v>
      </c>
      <c r="H29" s="43">
        <f t="shared" si="0"/>
        <v>0</v>
      </c>
      <c r="I29" s="41"/>
      <c r="J29" s="41"/>
      <c r="K29" s="41"/>
      <c r="L29" s="41"/>
      <c r="M29" s="41"/>
      <c r="N29" s="41"/>
      <c r="O29" s="41"/>
      <c r="P29" s="41"/>
      <c r="Q29" s="41"/>
      <c r="R29" s="41"/>
    </row>
    <row r="30" spans="1:18" x14ac:dyDescent="0.2">
      <c r="A30" s="69" t="s">
        <v>343</v>
      </c>
      <c r="B30" s="67"/>
      <c r="C30" s="67"/>
      <c r="D30" s="127"/>
      <c r="E30" s="132"/>
      <c r="F30" s="127"/>
      <c r="G30" s="132"/>
      <c r="H30" s="73"/>
      <c r="I30" s="41"/>
      <c r="J30" s="41"/>
      <c r="K30" s="41"/>
      <c r="L30" s="41"/>
      <c r="M30" s="41"/>
      <c r="N30" s="41"/>
      <c r="O30" s="41"/>
      <c r="P30" s="41"/>
      <c r="Q30" s="41"/>
      <c r="R30" s="41"/>
    </row>
    <row r="31" spans="1:18" x14ac:dyDescent="0.2">
      <c r="A31" s="42" t="s">
        <v>468</v>
      </c>
      <c r="B31" s="42" t="s">
        <v>220</v>
      </c>
      <c r="C31" s="42" t="s">
        <v>222</v>
      </c>
      <c r="D31" s="125"/>
      <c r="E31" s="120">
        <v>88</v>
      </c>
      <c r="F31" s="125"/>
      <c r="G31" s="120">
        <v>5.7</v>
      </c>
      <c r="H31" s="43">
        <f t="shared" ref="H31:H40" si="1">D31*F31/E31*G31</f>
        <v>0</v>
      </c>
      <c r="I31" s="41"/>
      <c r="J31" s="41"/>
      <c r="K31" s="41"/>
      <c r="L31" s="41"/>
      <c r="M31" s="41"/>
      <c r="N31" s="41"/>
      <c r="O31" s="41"/>
      <c r="P31" s="41"/>
      <c r="Q31" s="41"/>
      <c r="R31" s="41"/>
    </row>
    <row r="32" spans="1:18" x14ac:dyDescent="0.2">
      <c r="A32" s="42" t="s">
        <v>468</v>
      </c>
      <c r="B32" s="42" t="s">
        <v>230</v>
      </c>
      <c r="C32" s="42" t="s">
        <v>222</v>
      </c>
      <c r="D32" s="125"/>
      <c r="E32" s="120">
        <v>88</v>
      </c>
      <c r="F32" s="125"/>
      <c r="G32" s="120">
        <v>5.9</v>
      </c>
      <c r="H32" s="43">
        <f t="shared" si="1"/>
        <v>0</v>
      </c>
      <c r="I32" s="41"/>
      <c r="J32" s="41"/>
      <c r="K32" s="41"/>
      <c r="L32" s="41"/>
      <c r="M32" s="41"/>
      <c r="N32" s="41"/>
      <c r="O32" s="41"/>
      <c r="P32" s="41"/>
      <c r="Q32" s="41"/>
      <c r="R32" s="41"/>
    </row>
    <row r="33" spans="1:18" x14ac:dyDescent="0.2">
      <c r="A33" s="42" t="s">
        <v>468</v>
      </c>
      <c r="B33" s="42" t="s">
        <v>231</v>
      </c>
      <c r="C33" s="42" t="s">
        <v>222</v>
      </c>
      <c r="D33" s="125"/>
      <c r="E33" s="120">
        <v>88</v>
      </c>
      <c r="F33" s="125"/>
      <c r="G33" s="120">
        <v>5.9</v>
      </c>
      <c r="H33" s="43">
        <f t="shared" si="1"/>
        <v>0</v>
      </c>
      <c r="I33" s="41"/>
      <c r="J33" s="41"/>
      <c r="K33" s="41"/>
      <c r="L33" s="41"/>
      <c r="M33" s="41"/>
      <c r="N33" s="41"/>
      <c r="O33" s="41"/>
      <c r="P33" s="41"/>
      <c r="Q33" s="41"/>
      <c r="R33" s="41"/>
    </row>
    <row r="34" spans="1:18" x14ac:dyDescent="0.2">
      <c r="A34" s="42" t="s">
        <v>468</v>
      </c>
      <c r="B34" s="42" t="s">
        <v>233</v>
      </c>
      <c r="C34" s="42" t="s">
        <v>222</v>
      </c>
      <c r="D34" s="125"/>
      <c r="E34" s="120">
        <v>88</v>
      </c>
      <c r="F34" s="125"/>
      <c r="G34" s="120">
        <v>5.7</v>
      </c>
      <c r="H34" s="43">
        <f t="shared" si="1"/>
        <v>0</v>
      </c>
      <c r="I34" s="41"/>
      <c r="J34" s="41"/>
      <c r="K34" s="41"/>
      <c r="L34" s="41"/>
      <c r="M34" s="41"/>
      <c r="N34" s="41"/>
      <c r="O34" s="41"/>
      <c r="P34" s="41"/>
      <c r="Q34" s="41"/>
      <c r="R34" s="41"/>
    </row>
    <row r="35" spans="1:18" x14ac:dyDescent="0.2">
      <c r="A35" s="42" t="s">
        <v>468</v>
      </c>
      <c r="B35" s="42" t="s">
        <v>235</v>
      </c>
      <c r="C35" s="42" t="s">
        <v>222</v>
      </c>
      <c r="D35" s="125"/>
      <c r="E35" s="120">
        <v>88</v>
      </c>
      <c r="F35" s="125"/>
      <c r="G35" s="120">
        <v>8.1</v>
      </c>
      <c r="H35" s="43">
        <f t="shared" si="1"/>
        <v>0</v>
      </c>
      <c r="I35" s="41"/>
      <c r="J35" s="41"/>
      <c r="K35" s="41"/>
      <c r="L35" s="41"/>
      <c r="M35" s="41"/>
      <c r="N35" s="41"/>
      <c r="O35" s="41"/>
      <c r="P35" s="41"/>
      <c r="Q35" s="41"/>
      <c r="R35" s="41"/>
    </row>
    <row r="36" spans="1:18" x14ac:dyDescent="0.2">
      <c r="A36" s="42" t="s">
        <v>468</v>
      </c>
      <c r="B36" s="41" t="s">
        <v>237</v>
      </c>
      <c r="C36" s="41" t="s">
        <v>222</v>
      </c>
      <c r="D36" s="125"/>
      <c r="E36" s="120">
        <v>88</v>
      </c>
      <c r="F36" s="125"/>
      <c r="G36" s="120">
        <v>6.5</v>
      </c>
      <c r="H36" s="43">
        <f t="shared" si="1"/>
        <v>0</v>
      </c>
      <c r="I36" s="41"/>
      <c r="J36" s="41"/>
      <c r="K36" s="41"/>
      <c r="L36" s="41"/>
      <c r="M36" s="41"/>
      <c r="N36" s="41"/>
      <c r="O36" s="41"/>
      <c r="P36" s="41"/>
      <c r="Q36" s="41"/>
      <c r="R36" s="41"/>
    </row>
    <row r="37" spans="1:18" x14ac:dyDescent="0.2">
      <c r="A37" s="42" t="s">
        <v>468</v>
      </c>
      <c r="B37" s="41" t="s">
        <v>241</v>
      </c>
      <c r="C37" s="41" t="s">
        <v>222</v>
      </c>
      <c r="D37" s="125"/>
      <c r="E37" s="120">
        <v>88</v>
      </c>
      <c r="F37" s="125"/>
      <c r="G37" s="120">
        <v>4.2</v>
      </c>
      <c r="H37" s="43">
        <f t="shared" si="1"/>
        <v>0</v>
      </c>
      <c r="I37" s="41"/>
      <c r="J37" s="41"/>
      <c r="K37" s="41"/>
      <c r="L37" s="41"/>
      <c r="M37" s="41"/>
      <c r="N37" s="41"/>
      <c r="O37" s="41"/>
      <c r="P37" s="41"/>
      <c r="Q37" s="41"/>
      <c r="R37" s="41"/>
    </row>
    <row r="38" spans="1:18" x14ac:dyDescent="0.2">
      <c r="A38" s="42" t="s">
        <v>468</v>
      </c>
      <c r="B38" s="41" t="s">
        <v>251</v>
      </c>
      <c r="C38" s="41" t="s">
        <v>221</v>
      </c>
      <c r="D38" s="125"/>
      <c r="E38" s="120">
        <v>100</v>
      </c>
      <c r="F38" s="125"/>
      <c r="G38" s="120">
        <v>18.2</v>
      </c>
      <c r="H38" s="43">
        <f t="shared" si="1"/>
        <v>0</v>
      </c>
      <c r="I38" s="41"/>
      <c r="J38" s="41"/>
      <c r="K38" s="41"/>
      <c r="L38" s="41"/>
      <c r="M38" s="41"/>
      <c r="N38" s="41"/>
      <c r="O38" s="41"/>
      <c r="P38" s="41"/>
      <c r="Q38" s="41"/>
      <c r="R38" s="41"/>
    </row>
    <row r="39" spans="1:18" x14ac:dyDescent="0.2">
      <c r="A39" s="42" t="s">
        <v>468</v>
      </c>
      <c r="B39" s="41" t="s">
        <v>242</v>
      </c>
      <c r="C39" s="41" t="s">
        <v>222</v>
      </c>
      <c r="D39" s="125"/>
      <c r="E39" s="120">
        <v>88</v>
      </c>
      <c r="F39" s="125"/>
      <c r="G39" s="120">
        <v>5.7</v>
      </c>
      <c r="H39" s="43">
        <f t="shared" si="1"/>
        <v>0</v>
      </c>
      <c r="I39" s="41"/>
      <c r="J39" s="41"/>
      <c r="K39" s="41"/>
      <c r="L39" s="41"/>
      <c r="M39" s="41"/>
      <c r="N39" s="41"/>
      <c r="O39" s="41"/>
      <c r="P39" s="41"/>
      <c r="Q39" s="41"/>
      <c r="R39" s="41"/>
    </row>
    <row r="40" spans="1:18" x14ac:dyDescent="0.2">
      <c r="A40" s="42" t="s">
        <v>468</v>
      </c>
      <c r="B40" s="41" t="s">
        <v>245</v>
      </c>
      <c r="C40" s="41" t="s">
        <v>222</v>
      </c>
      <c r="D40" s="125"/>
      <c r="E40" s="120">
        <v>88</v>
      </c>
      <c r="F40" s="125"/>
      <c r="G40" s="120">
        <v>4.0999999999999996</v>
      </c>
      <c r="H40" s="43">
        <f t="shared" si="1"/>
        <v>0</v>
      </c>
      <c r="I40" s="41"/>
      <c r="J40" s="41"/>
      <c r="K40" s="41"/>
      <c r="L40" s="41"/>
      <c r="M40" s="41"/>
      <c r="N40" s="41"/>
      <c r="O40" s="41"/>
      <c r="P40" s="41"/>
      <c r="Q40" s="41"/>
      <c r="R40" s="41"/>
    </row>
    <row r="41" spans="1:18" x14ac:dyDescent="0.2">
      <c r="A41" s="42"/>
      <c r="B41" s="41"/>
      <c r="C41" s="41"/>
      <c r="D41" s="116"/>
      <c r="E41" s="133"/>
      <c r="F41" s="116"/>
      <c r="G41" s="133"/>
      <c r="H41" s="75"/>
      <c r="I41" s="41"/>
      <c r="J41" s="41"/>
      <c r="K41" s="41"/>
      <c r="L41" s="41"/>
      <c r="M41" s="41"/>
      <c r="N41" s="41"/>
      <c r="O41" s="41"/>
      <c r="P41" s="41"/>
      <c r="Q41" s="41"/>
      <c r="R41" s="41"/>
    </row>
    <row r="42" spans="1:18" ht="12.75" customHeight="1" x14ac:dyDescent="0.2">
      <c r="A42" s="69" t="s">
        <v>223</v>
      </c>
      <c r="B42" s="67"/>
      <c r="C42" s="67"/>
      <c r="D42" s="127"/>
      <c r="E42" s="132"/>
      <c r="F42" s="127"/>
      <c r="G42" s="132"/>
      <c r="H42" s="60"/>
      <c r="I42" s="41"/>
      <c r="J42" s="72"/>
      <c r="K42" s="41"/>
      <c r="L42" s="41"/>
      <c r="M42" s="41"/>
      <c r="N42" s="41"/>
      <c r="O42" s="41"/>
      <c r="P42" s="41"/>
      <c r="Q42" s="41"/>
      <c r="R42" s="41"/>
    </row>
    <row r="43" spans="1:18" x14ac:dyDescent="0.2">
      <c r="A43" s="42" t="s">
        <v>471</v>
      </c>
      <c r="B43" s="42" t="s">
        <v>232</v>
      </c>
      <c r="C43" s="42" t="s">
        <v>221</v>
      </c>
      <c r="D43" s="125"/>
      <c r="E43" s="120">
        <v>91</v>
      </c>
      <c r="F43" s="125"/>
      <c r="G43" s="120">
        <v>29</v>
      </c>
      <c r="H43" s="43">
        <f t="shared" ref="H43:H49" si="2">D43*F43/E43*G43</f>
        <v>0</v>
      </c>
      <c r="I43" s="41"/>
      <c r="J43" s="41"/>
      <c r="K43" s="41"/>
      <c r="L43" s="41"/>
      <c r="M43" s="41"/>
      <c r="N43" s="41"/>
      <c r="O43" s="41"/>
      <c r="P43" s="41"/>
      <c r="Q43" s="41"/>
      <c r="R43" s="41"/>
    </row>
    <row r="44" spans="1:18" x14ac:dyDescent="0.2">
      <c r="A44" s="42" t="s">
        <v>471</v>
      </c>
      <c r="B44" s="42" t="s">
        <v>234</v>
      </c>
      <c r="C44" s="42" t="s">
        <v>221</v>
      </c>
      <c r="D44" s="125"/>
      <c r="E44" s="120">
        <v>91</v>
      </c>
      <c r="F44" s="125"/>
      <c r="G44" s="120">
        <v>32</v>
      </c>
      <c r="H44" s="43">
        <f t="shared" si="2"/>
        <v>0</v>
      </c>
      <c r="I44" s="41"/>
      <c r="J44" s="41"/>
      <c r="K44" s="41"/>
      <c r="L44" s="41"/>
      <c r="M44" s="41"/>
      <c r="N44" s="41"/>
      <c r="O44" s="41"/>
      <c r="P44" s="41"/>
      <c r="Q44" s="41"/>
      <c r="R44" s="41"/>
    </row>
    <row r="45" spans="1:18" x14ac:dyDescent="0.2">
      <c r="A45" s="42" t="s">
        <v>471</v>
      </c>
      <c r="B45" s="42" t="s">
        <v>472</v>
      </c>
      <c r="C45" s="42" t="s">
        <v>221</v>
      </c>
      <c r="D45" s="125"/>
      <c r="E45" s="120">
        <v>91</v>
      </c>
      <c r="F45" s="125"/>
      <c r="G45" s="120">
        <v>29</v>
      </c>
      <c r="H45" s="43">
        <f t="shared" si="2"/>
        <v>0</v>
      </c>
      <c r="I45" s="41"/>
      <c r="J45" s="41"/>
      <c r="K45" s="41"/>
      <c r="L45" s="41"/>
      <c r="M45" s="41"/>
      <c r="N45" s="41"/>
      <c r="O45" s="41"/>
      <c r="P45" s="41"/>
      <c r="Q45" s="41"/>
      <c r="R45" s="41"/>
    </row>
    <row r="46" spans="1:18" x14ac:dyDescent="0.2">
      <c r="A46" s="42" t="s">
        <v>471</v>
      </c>
      <c r="B46" s="41" t="s">
        <v>248</v>
      </c>
      <c r="C46" s="41" t="s">
        <v>221</v>
      </c>
      <c r="D46" s="125"/>
      <c r="E46" s="131">
        <v>91</v>
      </c>
      <c r="F46" s="125"/>
      <c r="G46" s="120">
        <v>56.5</v>
      </c>
      <c r="H46" s="43">
        <f t="shared" si="2"/>
        <v>0</v>
      </c>
      <c r="I46" s="41"/>
      <c r="J46" s="41"/>
      <c r="K46" s="41"/>
      <c r="L46" s="41"/>
      <c r="M46" s="41"/>
      <c r="N46" s="41"/>
      <c r="O46" s="41"/>
      <c r="P46" s="41"/>
      <c r="Q46" s="41"/>
      <c r="R46" s="41"/>
    </row>
    <row r="47" spans="1:18" x14ac:dyDescent="0.2">
      <c r="A47" s="42" t="s">
        <v>471</v>
      </c>
      <c r="B47" s="42" t="s">
        <v>248</v>
      </c>
      <c r="C47" s="42" t="s">
        <v>222</v>
      </c>
      <c r="D47" s="125"/>
      <c r="E47" s="131">
        <v>91</v>
      </c>
      <c r="F47" s="125"/>
      <c r="G47" s="120">
        <v>10</v>
      </c>
      <c r="H47" s="43">
        <f t="shared" si="2"/>
        <v>0</v>
      </c>
      <c r="I47" s="41"/>
      <c r="J47" s="41"/>
      <c r="K47" s="41"/>
      <c r="L47" s="41"/>
      <c r="M47" s="41"/>
      <c r="N47" s="41"/>
      <c r="O47" s="41"/>
      <c r="P47" s="41"/>
      <c r="Q47" s="41"/>
      <c r="R47" s="41"/>
    </row>
    <row r="48" spans="1:18" x14ac:dyDescent="0.2">
      <c r="A48" s="42" t="s">
        <v>471</v>
      </c>
      <c r="B48" s="41" t="s">
        <v>244</v>
      </c>
      <c r="C48" s="41" t="s">
        <v>221</v>
      </c>
      <c r="D48" s="125"/>
      <c r="E48" s="131">
        <v>91</v>
      </c>
      <c r="F48" s="125"/>
      <c r="G48" s="120">
        <v>24</v>
      </c>
      <c r="H48" s="43">
        <f t="shared" si="2"/>
        <v>0</v>
      </c>
      <c r="I48" s="41"/>
      <c r="J48" s="41"/>
      <c r="K48" s="41"/>
      <c r="L48" s="41"/>
      <c r="M48" s="41"/>
      <c r="N48" s="41"/>
      <c r="O48" s="41"/>
      <c r="P48" s="41"/>
      <c r="Q48" s="41"/>
      <c r="R48" s="41"/>
    </row>
    <row r="49" spans="1:18" x14ac:dyDescent="0.2">
      <c r="A49" s="42" t="s">
        <v>471</v>
      </c>
      <c r="B49" s="41" t="s">
        <v>473</v>
      </c>
      <c r="C49" s="41" t="s">
        <v>221</v>
      </c>
      <c r="D49" s="125"/>
      <c r="E49" s="131">
        <v>91</v>
      </c>
      <c r="F49" s="125"/>
      <c r="G49" s="120">
        <v>35</v>
      </c>
      <c r="H49" s="43">
        <f t="shared" si="2"/>
        <v>0</v>
      </c>
      <c r="I49" s="41"/>
      <c r="J49" s="41"/>
      <c r="K49" s="41"/>
      <c r="L49" s="41"/>
      <c r="M49" s="41"/>
      <c r="N49" s="41"/>
      <c r="O49" s="41"/>
      <c r="P49" s="41"/>
      <c r="Q49" s="41"/>
      <c r="R49" s="41"/>
    </row>
    <row r="50" spans="1:18" x14ac:dyDescent="0.2">
      <c r="A50" s="69" t="s">
        <v>343</v>
      </c>
      <c r="B50" s="67"/>
      <c r="C50" s="67"/>
      <c r="D50" s="127"/>
      <c r="E50" s="132"/>
      <c r="F50" s="127"/>
      <c r="G50" s="132"/>
      <c r="H50" s="73"/>
      <c r="I50" s="41"/>
      <c r="J50" s="41"/>
      <c r="K50" s="41"/>
      <c r="L50" s="41"/>
      <c r="M50" s="41"/>
      <c r="N50" s="41"/>
      <c r="O50" s="41"/>
      <c r="P50" s="41"/>
      <c r="Q50" s="41"/>
      <c r="R50" s="41"/>
    </row>
    <row r="51" spans="1:18" x14ac:dyDescent="0.2">
      <c r="A51" s="42" t="s">
        <v>471</v>
      </c>
      <c r="B51" s="42" t="s">
        <v>232</v>
      </c>
      <c r="C51" s="42" t="s">
        <v>222</v>
      </c>
      <c r="D51" s="125"/>
      <c r="E51" s="120">
        <v>80</v>
      </c>
      <c r="F51" s="125"/>
      <c r="G51" s="120">
        <v>13.8</v>
      </c>
      <c r="H51" s="43">
        <f t="shared" ref="H51:H53" si="3">D51*F51/E51*G51</f>
        <v>0</v>
      </c>
      <c r="I51" s="41"/>
      <c r="J51" s="41"/>
      <c r="K51" s="41"/>
      <c r="L51" s="41"/>
      <c r="M51" s="41"/>
      <c r="N51" s="41"/>
      <c r="O51" s="41"/>
      <c r="P51" s="41"/>
      <c r="Q51" s="41"/>
      <c r="R51" s="41"/>
    </row>
    <row r="52" spans="1:18" x14ac:dyDescent="0.2">
      <c r="A52" s="42" t="s">
        <v>471</v>
      </c>
      <c r="B52" s="42" t="s">
        <v>234</v>
      </c>
      <c r="C52" s="42" t="s">
        <v>222</v>
      </c>
      <c r="D52" s="125"/>
      <c r="E52" s="120">
        <v>90</v>
      </c>
      <c r="F52" s="125"/>
      <c r="G52" s="120">
        <v>16.100000000000001</v>
      </c>
      <c r="H52" s="43">
        <f t="shared" si="3"/>
        <v>0</v>
      </c>
      <c r="I52" s="41"/>
      <c r="J52" s="41"/>
      <c r="K52" s="41"/>
      <c r="L52" s="41"/>
      <c r="M52" s="41"/>
      <c r="N52" s="41"/>
      <c r="O52" s="41"/>
      <c r="P52" s="41"/>
      <c r="Q52" s="41"/>
      <c r="R52" s="41"/>
    </row>
    <row r="53" spans="1:18" x14ac:dyDescent="0.2">
      <c r="A53" s="42" t="s">
        <v>471</v>
      </c>
      <c r="B53" s="41" t="s">
        <v>244</v>
      </c>
      <c r="C53" s="41" t="s">
        <v>222</v>
      </c>
      <c r="D53" s="125"/>
      <c r="E53" s="120">
        <v>80</v>
      </c>
      <c r="F53" s="125"/>
      <c r="G53" s="120">
        <v>11.6</v>
      </c>
      <c r="H53" s="43">
        <f t="shared" si="3"/>
        <v>0</v>
      </c>
      <c r="I53" s="41"/>
      <c r="J53" s="41"/>
      <c r="K53" s="41"/>
      <c r="L53" s="41"/>
      <c r="M53" s="41"/>
      <c r="N53" s="41"/>
      <c r="O53" s="41"/>
      <c r="P53" s="41"/>
      <c r="Q53" s="41"/>
      <c r="R53" s="41"/>
    </row>
    <row r="54" spans="1:18" x14ac:dyDescent="0.2">
      <c r="A54" s="42"/>
      <c r="B54" s="41"/>
      <c r="C54" s="41"/>
      <c r="D54" s="116"/>
      <c r="E54" s="133"/>
      <c r="F54" s="116"/>
      <c r="G54" s="133"/>
      <c r="H54" s="75"/>
      <c r="I54" s="41"/>
      <c r="J54" s="41"/>
      <c r="K54" s="41"/>
      <c r="L54" s="41"/>
      <c r="M54" s="41"/>
      <c r="N54" s="41"/>
      <c r="O54" s="41"/>
      <c r="P54" s="41"/>
      <c r="Q54" s="41"/>
      <c r="R54" s="41"/>
    </row>
    <row r="55" spans="1:18" ht="12.75" customHeight="1" x14ac:dyDescent="0.2">
      <c r="A55" s="69" t="s">
        <v>223</v>
      </c>
      <c r="B55" s="67"/>
      <c r="C55" s="67"/>
      <c r="D55" s="127"/>
      <c r="E55" s="132"/>
      <c r="F55" s="127"/>
      <c r="G55" s="132"/>
      <c r="H55" s="60"/>
      <c r="I55" s="41"/>
      <c r="J55" s="72"/>
      <c r="K55" s="41"/>
      <c r="L55" s="41"/>
      <c r="M55" s="41"/>
      <c r="N55" s="41"/>
      <c r="O55" s="41"/>
      <c r="P55" s="41"/>
      <c r="Q55" s="41"/>
      <c r="R55" s="41"/>
    </row>
    <row r="56" spans="1:18" x14ac:dyDescent="0.2">
      <c r="A56" s="42" t="s">
        <v>474</v>
      </c>
      <c r="B56" s="42" t="s">
        <v>476</v>
      </c>
      <c r="C56" s="42" t="s">
        <v>221</v>
      </c>
      <c r="D56" s="125"/>
      <c r="E56" s="120">
        <v>85</v>
      </c>
      <c r="F56" s="125"/>
      <c r="G56" s="120">
        <v>38</v>
      </c>
      <c r="H56" s="43">
        <f t="shared" ref="H56:H59" si="4">D56*F56/E56*G56</f>
        <v>0</v>
      </c>
      <c r="I56" s="41"/>
      <c r="J56" s="41"/>
      <c r="K56" s="41"/>
      <c r="L56" s="41"/>
      <c r="M56" s="41"/>
      <c r="N56" s="41"/>
      <c r="O56" s="41"/>
      <c r="P56" s="41"/>
      <c r="Q56" s="41"/>
      <c r="R56" s="41"/>
    </row>
    <row r="57" spans="1:18" x14ac:dyDescent="0.2">
      <c r="A57" s="42" t="s">
        <v>474</v>
      </c>
      <c r="B57" s="41" t="s">
        <v>246</v>
      </c>
      <c r="C57" s="41" t="s">
        <v>221</v>
      </c>
      <c r="D57" s="125"/>
      <c r="E57" s="131">
        <v>85</v>
      </c>
      <c r="F57" s="125"/>
      <c r="G57" s="120">
        <v>31</v>
      </c>
      <c r="H57" s="43">
        <f t="shared" si="4"/>
        <v>0</v>
      </c>
      <c r="I57" s="41"/>
      <c r="J57" s="41"/>
      <c r="K57" s="41"/>
      <c r="L57" s="41"/>
      <c r="M57" s="41"/>
      <c r="N57" s="41"/>
      <c r="O57" s="41"/>
      <c r="P57" s="41"/>
      <c r="Q57" s="41"/>
      <c r="R57" s="41"/>
    </row>
    <row r="58" spans="1:18" x14ac:dyDescent="0.2">
      <c r="A58" s="42" t="s">
        <v>474</v>
      </c>
      <c r="B58" s="41" t="s">
        <v>247</v>
      </c>
      <c r="C58" s="41" t="s">
        <v>221</v>
      </c>
      <c r="D58" s="125"/>
      <c r="E58" s="131">
        <v>85</v>
      </c>
      <c r="F58" s="125"/>
      <c r="G58" s="120">
        <v>31</v>
      </c>
      <c r="H58" s="43">
        <f t="shared" si="4"/>
        <v>0</v>
      </c>
      <c r="I58" s="41"/>
      <c r="J58" s="41"/>
      <c r="K58" s="41"/>
      <c r="L58" s="41"/>
      <c r="M58" s="41"/>
      <c r="N58" s="41"/>
      <c r="O58" s="41"/>
      <c r="P58" s="41"/>
      <c r="Q58" s="41"/>
      <c r="R58" s="41"/>
    </row>
    <row r="59" spans="1:18" x14ac:dyDescent="0.2">
      <c r="A59" s="42" t="s">
        <v>474</v>
      </c>
      <c r="B59" s="41" t="s">
        <v>475</v>
      </c>
      <c r="C59" s="41" t="s">
        <v>221</v>
      </c>
      <c r="D59" s="125"/>
      <c r="E59" s="120">
        <v>86</v>
      </c>
      <c r="F59" s="125"/>
      <c r="G59" s="120">
        <v>31</v>
      </c>
      <c r="H59" s="43">
        <f t="shared" si="4"/>
        <v>0</v>
      </c>
      <c r="I59" s="41"/>
      <c r="J59" s="41"/>
      <c r="K59" s="41"/>
      <c r="L59" s="41"/>
      <c r="M59" s="41"/>
      <c r="N59" s="41"/>
      <c r="O59" s="41"/>
      <c r="P59" s="41"/>
      <c r="Q59" s="41"/>
      <c r="R59" s="41"/>
    </row>
    <row r="60" spans="1:18" x14ac:dyDescent="0.2">
      <c r="A60" s="69" t="s">
        <v>343</v>
      </c>
      <c r="B60" s="67"/>
      <c r="C60" s="67"/>
      <c r="D60" s="127"/>
      <c r="E60" s="132"/>
      <c r="F60" s="127"/>
      <c r="G60" s="132"/>
      <c r="H60" s="73"/>
      <c r="I60" s="41"/>
      <c r="J60" s="41"/>
      <c r="K60" s="41"/>
      <c r="L60" s="41"/>
      <c r="M60" s="41"/>
      <c r="N60" s="41"/>
      <c r="O60" s="41"/>
      <c r="P60" s="41"/>
      <c r="Q60" s="41"/>
      <c r="R60" s="41"/>
    </row>
    <row r="61" spans="1:18" x14ac:dyDescent="0.2">
      <c r="A61" s="42" t="s">
        <v>474</v>
      </c>
      <c r="B61" s="42" t="s">
        <v>476</v>
      </c>
      <c r="C61" s="42" t="s">
        <v>222</v>
      </c>
      <c r="D61" s="125"/>
      <c r="E61" s="120">
        <v>88</v>
      </c>
      <c r="F61" s="125"/>
      <c r="G61" s="120">
        <v>9.6999999999999993</v>
      </c>
      <c r="H61" s="43">
        <f t="shared" ref="H61:H62" si="5">D61*F61/E61*G61</f>
        <v>0</v>
      </c>
      <c r="I61" s="41"/>
      <c r="J61" s="41"/>
      <c r="K61" s="41"/>
      <c r="L61" s="41"/>
      <c r="M61" s="41"/>
      <c r="N61" s="41"/>
      <c r="O61" s="41"/>
      <c r="P61" s="41"/>
      <c r="Q61" s="41"/>
      <c r="R61" s="41"/>
    </row>
    <row r="62" spans="1:18" x14ac:dyDescent="0.2">
      <c r="A62" s="42" t="s">
        <v>474</v>
      </c>
      <c r="B62" s="41" t="s">
        <v>475</v>
      </c>
      <c r="C62" s="41" t="s">
        <v>222</v>
      </c>
      <c r="D62" s="125"/>
      <c r="E62" s="120">
        <v>88</v>
      </c>
      <c r="F62" s="125"/>
      <c r="G62" s="120">
        <v>11.9</v>
      </c>
      <c r="H62" s="43">
        <f t="shared" si="5"/>
        <v>0</v>
      </c>
      <c r="I62" s="41"/>
      <c r="J62" s="41"/>
      <c r="K62" s="41"/>
      <c r="L62" s="41"/>
      <c r="M62" s="41"/>
      <c r="N62" s="41"/>
      <c r="O62" s="41"/>
      <c r="P62" s="41"/>
      <c r="Q62" s="41"/>
      <c r="R62" s="41"/>
    </row>
    <row r="63" spans="1:18" x14ac:dyDescent="0.2">
      <c r="A63" s="42"/>
      <c r="B63" s="41"/>
      <c r="C63" s="41"/>
      <c r="D63" s="116"/>
      <c r="E63" s="133"/>
      <c r="F63" s="116"/>
      <c r="G63" s="133"/>
      <c r="H63" s="75"/>
      <c r="I63" s="41"/>
      <c r="J63" s="41"/>
      <c r="K63" s="41"/>
      <c r="L63" s="41"/>
      <c r="M63" s="41"/>
      <c r="N63" s="41"/>
      <c r="O63" s="41"/>
      <c r="P63" s="41"/>
      <c r="Q63" s="41"/>
      <c r="R63" s="41"/>
    </row>
    <row r="64" spans="1:18" ht="12.75" customHeight="1" x14ac:dyDescent="0.2">
      <c r="A64" s="69" t="s">
        <v>223</v>
      </c>
      <c r="B64" s="67"/>
      <c r="C64" s="67"/>
      <c r="D64" s="127"/>
      <c r="E64" s="132"/>
      <c r="F64" s="127"/>
      <c r="G64" s="132"/>
      <c r="H64" s="60"/>
      <c r="I64" s="41"/>
      <c r="J64" s="72"/>
      <c r="K64" s="41"/>
      <c r="L64" s="41"/>
      <c r="M64" s="41"/>
      <c r="N64" s="41"/>
      <c r="O64" s="41"/>
      <c r="P64" s="41"/>
      <c r="Q64" s="41"/>
      <c r="R64" s="41"/>
    </row>
    <row r="65" spans="1:18" x14ac:dyDescent="0.2">
      <c r="A65" s="44" t="s">
        <v>477</v>
      </c>
      <c r="B65" s="42" t="s">
        <v>224</v>
      </c>
      <c r="C65" s="42" t="s">
        <v>252</v>
      </c>
      <c r="D65" s="125"/>
      <c r="E65" s="120">
        <v>16</v>
      </c>
      <c r="F65" s="125"/>
      <c r="G65" s="120">
        <v>1.1000000000000001</v>
      </c>
      <c r="H65" s="43">
        <f t="shared" ref="H65:H72" si="6">D65*F65/E65*G65</f>
        <v>0</v>
      </c>
      <c r="I65" s="41"/>
      <c r="J65" s="41" t="s">
        <v>344</v>
      </c>
      <c r="K65" s="41"/>
      <c r="L65" s="41"/>
      <c r="M65" s="41"/>
      <c r="N65" s="41"/>
      <c r="O65" s="41"/>
      <c r="P65" s="41"/>
      <c r="Q65" s="41"/>
      <c r="R65" s="41"/>
    </row>
    <row r="66" spans="1:18" x14ac:dyDescent="0.2">
      <c r="A66" s="44" t="s">
        <v>477</v>
      </c>
      <c r="B66" s="42" t="s">
        <v>683</v>
      </c>
      <c r="C66" s="42" t="s">
        <v>684</v>
      </c>
      <c r="D66" s="125"/>
      <c r="E66" s="120">
        <v>40</v>
      </c>
      <c r="F66" s="125"/>
      <c r="G66" s="120">
        <v>1</v>
      </c>
      <c r="H66" s="43">
        <f>D66*F66/E66*G66</f>
        <v>0</v>
      </c>
      <c r="I66" s="41"/>
      <c r="J66" s="157"/>
      <c r="K66" s="157"/>
      <c r="L66" s="157"/>
      <c r="M66" s="157"/>
      <c r="N66" s="157"/>
      <c r="O66" s="157"/>
      <c r="P66" s="157"/>
      <c r="Q66" s="157"/>
      <c r="R66" s="157"/>
    </row>
    <row r="67" spans="1:18" x14ac:dyDescent="0.2">
      <c r="A67" s="44" t="s">
        <v>477</v>
      </c>
      <c r="B67" s="42" t="s">
        <v>478</v>
      </c>
      <c r="C67" s="42"/>
      <c r="D67" s="125"/>
      <c r="E67" s="120">
        <v>20</v>
      </c>
      <c r="F67" s="125"/>
      <c r="G67" s="120">
        <v>25</v>
      </c>
      <c r="H67" s="43">
        <f t="shared" si="6"/>
        <v>0</v>
      </c>
      <c r="I67" s="41"/>
      <c r="J67" s="41"/>
      <c r="K67" s="41"/>
      <c r="L67" s="41"/>
      <c r="M67" s="41"/>
      <c r="N67" s="41"/>
      <c r="O67" s="41"/>
      <c r="P67" s="41"/>
      <c r="Q67" s="41"/>
      <c r="R67" s="41"/>
    </row>
    <row r="68" spans="1:18" x14ac:dyDescent="0.2">
      <c r="A68" s="44" t="s">
        <v>477</v>
      </c>
      <c r="B68" s="41" t="s">
        <v>238</v>
      </c>
      <c r="C68" s="41" t="s">
        <v>239</v>
      </c>
      <c r="D68" s="125"/>
      <c r="E68" s="120">
        <v>22</v>
      </c>
      <c r="F68" s="125"/>
      <c r="G68" s="120">
        <v>3.4</v>
      </c>
      <c r="H68" s="43">
        <f t="shared" si="6"/>
        <v>0</v>
      </c>
      <c r="I68" s="41"/>
      <c r="J68" s="41"/>
      <c r="K68" s="41"/>
      <c r="L68" s="41"/>
      <c r="M68" s="41"/>
      <c r="N68" s="41"/>
      <c r="O68" s="41"/>
      <c r="P68" s="41"/>
      <c r="Q68" s="41"/>
      <c r="R68" s="41"/>
    </row>
    <row r="69" spans="1:18" x14ac:dyDescent="0.2">
      <c r="A69" s="44" t="s">
        <v>477</v>
      </c>
      <c r="B69" s="41" t="s">
        <v>240</v>
      </c>
      <c r="C69" s="41" t="s">
        <v>239</v>
      </c>
      <c r="D69" s="125"/>
      <c r="E69" s="120">
        <v>26</v>
      </c>
      <c r="F69" s="125"/>
      <c r="G69" s="120">
        <v>4.3</v>
      </c>
      <c r="H69" s="43">
        <f t="shared" si="6"/>
        <v>0</v>
      </c>
      <c r="I69" s="41"/>
      <c r="J69" s="41"/>
      <c r="K69" s="41"/>
      <c r="L69" s="41"/>
      <c r="M69" s="41"/>
      <c r="N69" s="41"/>
      <c r="O69" s="41"/>
      <c r="P69" s="41"/>
      <c r="Q69" s="41"/>
      <c r="R69" s="41"/>
    </row>
    <row r="70" spans="1:18" x14ac:dyDescent="0.2">
      <c r="A70" s="44" t="s">
        <v>477</v>
      </c>
      <c r="B70" s="48" t="s">
        <v>291</v>
      </c>
      <c r="C70" s="48" t="s">
        <v>276</v>
      </c>
      <c r="D70" s="125"/>
      <c r="E70" s="120">
        <v>73</v>
      </c>
      <c r="F70" s="125"/>
      <c r="G70" s="120">
        <v>60</v>
      </c>
      <c r="H70" s="43">
        <f t="shared" si="6"/>
        <v>0</v>
      </c>
      <c r="I70" s="45"/>
      <c r="J70" s="41"/>
      <c r="K70" s="41"/>
      <c r="L70" s="41"/>
      <c r="M70" s="41"/>
      <c r="N70" s="41"/>
      <c r="O70" s="41"/>
      <c r="P70" s="41"/>
      <c r="Q70" s="41"/>
      <c r="R70" s="41"/>
    </row>
    <row r="71" spans="1:18" x14ac:dyDescent="0.2">
      <c r="A71" s="44" t="s">
        <v>477</v>
      </c>
      <c r="B71" s="48" t="s">
        <v>292</v>
      </c>
      <c r="C71" s="48" t="s">
        <v>276</v>
      </c>
      <c r="D71" s="125"/>
      <c r="E71" s="120">
        <v>73</v>
      </c>
      <c r="F71" s="125"/>
      <c r="G71" s="120">
        <v>60</v>
      </c>
      <c r="H71" s="43">
        <f t="shared" si="6"/>
        <v>0</v>
      </c>
      <c r="I71" s="45"/>
      <c r="J71" s="41"/>
      <c r="K71" s="41"/>
      <c r="L71" s="41"/>
      <c r="M71" s="41"/>
      <c r="N71" s="41"/>
      <c r="O71" s="41"/>
      <c r="P71" s="41"/>
      <c r="Q71" s="41"/>
      <c r="R71" s="41"/>
    </row>
    <row r="72" spans="1:18" x14ac:dyDescent="0.2">
      <c r="A72" s="44" t="s">
        <v>477</v>
      </c>
      <c r="B72" s="48" t="s">
        <v>293</v>
      </c>
      <c r="C72" s="48" t="s">
        <v>276</v>
      </c>
      <c r="D72" s="125"/>
      <c r="E72" s="120">
        <v>87</v>
      </c>
      <c r="F72" s="125"/>
      <c r="G72" s="120">
        <v>15</v>
      </c>
      <c r="H72" s="43">
        <f t="shared" si="6"/>
        <v>0</v>
      </c>
      <c r="I72" s="45"/>
      <c r="J72" s="41"/>
      <c r="K72" s="41"/>
      <c r="L72" s="41"/>
      <c r="M72" s="41"/>
      <c r="N72" s="41"/>
      <c r="O72" s="41"/>
      <c r="P72" s="41"/>
      <c r="Q72" s="41"/>
      <c r="R72" s="41"/>
    </row>
    <row r="73" spans="1:18" x14ac:dyDescent="0.2">
      <c r="A73" s="69" t="s">
        <v>343</v>
      </c>
      <c r="B73" s="67"/>
      <c r="C73" s="67"/>
      <c r="D73" s="127"/>
      <c r="E73" s="132"/>
      <c r="F73" s="127"/>
      <c r="G73" s="132"/>
      <c r="H73" s="73"/>
      <c r="I73" s="41"/>
      <c r="J73" s="41"/>
      <c r="K73" s="41"/>
      <c r="L73" s="41"/>
      <c r="M73" s="41"/>
      <c r="N73" s="41"/>
      <c r="O73" s="41"/>
      <c r="P73" s="41"/>
      <c r="Q73" s="41"/>
      <c r="R73" s="41"/>
    </row>
    <row r="74" spans="1:18" x14ac:dyDescent="0.2">
      <c r="A74" s="44" t="s">
        <v>477</v>
      </c>
      <c r="B74" s="42" t="s">
        <v>249</v>
      </c>
      <c r="C74" s="42" t="s">
        <v>250</v>
      </c>
      <c r="D74" s="125"/>
      <c r="E74" s="120">
        <v>88</v>
      </c>
      <c r="F74" s="125"/>
      <c r="G74" s="120">
        <v>5.6</v>
      </c>
      <c r="H74" s="43">
        <f>D74*F74/E74*G74</f>
        <v>0</v>
      </c>
      <c r="I74" s="41"/>
      <c r="J74" s="41"/>
      <c r="K74" s="41"/>
      <c r="L74" s="41"/>
      <c r="M74" s="41"/>
      <c r="N74" s="41"/>
      <c r="O74" s="41"/>
      <c r="P74" s="41"/>
      <c r="Q74" s="41"/>
      <c r="R74" s="41"/>
    </row>
    <row r="75" spans="1:18" x14ac:dyDescent="0.2">
      <c r="A75" s="42"/>
      <c r="B75" s="41"/>
      <c r="C75" s="41"/>
      <c r="D75" s="116"/>
      <c r="E75" s="119"/>
      <c r="F75" s="138"/>
      <c r="G75" s="133"/>
      <c r="H75" s="75"/>
      <c r="I75" s="41"/>
      <c r="J75" s="41"/>
      <c r="K75" s="41"/>
      <c r="L75" s="41"/>
      <c r="M75" s="41"/>
      <c r="N75" s="41"/>
      <c r="O75" s="41"/>
      <c r="P75" s="41"/>
      <c r="Q75" s="41"/>
      <c r="R75" s="41"/>
    </row>
    <row r="76" spans="1:18" ht="48" customHeight="1" x14ac:dyDescent="0.2">
      <c r="A76" s="37" t="s">
        <v>226</v>
      </c>
      <c r="B76" s="37" t="s">
        <v>227</v>
      </c>
      <c r="C76" s="37" t="s">
        <v>228</v>
      </c>
      <c r="D76" s="128" t="s">
        <v>635</v>
      </c>
      <c r="E76" s="134" t="s">
        <v>660</v>
      </c>
      <c r="F76" s="139" t="s">
        <v>661</v>
      </c>
      <c r="G76" s="134" t="s">
        <v>462</v>
      </c>
      <c r="H76" s="76" t="s">
        <v>636</v>
      </c>
      <c r="I76" s="40" t="s">
        <v>668</v>
      </c>
      <c r="J76" s="157" t="s">
        <v>700</v>
      </c>
      <c r="K76" s="157"/>
      <c r="L76" s="157"/>
      <c r="M76" s="157"/>
      <c r="N76" s="157"/>
      <c r="O76" s="157"/>
      <c r="P76" s="157"/>
      <c r="Q76" s="157"/>
      <c r="R76" s="157"/>
    </row>
    <row r="77" spans="1:18" x14ac:dyDescent="0.2">
      <c r="A77" s="44" t="s">
        <v>694</v>
      </c>
      <c r="B77" s="42" t="s">
        <v>479</v>
      </c>
      <c r="C77" s="42" t="s">
        <v>254</v>
      </c>
      <c r="D77" s="125"/>
      <c r="E77" s="119"/>
      <c r="F77" s="139"/>
      <c r="G77" s="120">
        <v>12.6</v>
      </c>
      <c r="H77" s="43">
        <f>D77*G77</f>
        <v>0</v>
      </c>
      <c r="I77" s="45"/>
      <c r="J77" s="157"/>
      <c r="K77" s="157"/>
      <c r="L77" s="157"/>
      <c r="M77" s="157"/>
      <c r="N77" s="157"/>
      <c r="O77" s="157"/>
      <c r="P77" s="157"/>
      <c r="Q77" s="157"/>
      <c r="R77" s="157"/>
    </row>
    <row r="78" spans="1:18" x14ac:dyDescent="0.2">
      <c r="A78" s="44" t="s">
        <v>694</v>
      </c>
      <c r="B78" s="42" t="s">
        <v>253</v>
      </c>
      <c r="C78" s="42" t="s">
        <v>254</v>
      </c>
      <c r="D78" s="125"/>
      <c r="E78" s="119"/>
      <c r="F78" s="139"/>
      <c r="G78" s="120">
        <v>3.7</v>
      </c>
      <c r="H78" s="43">
        <f t="shared" ref="H78:H89" si="7">D78*G78</f>
        <v>0</v>
      </c>
      <c r="I78" s="45" t="s">
        <v>297</v>
      </c>
      <c r="J78" s="157"/>
      <c r="K78" s="157"/>
      <c r="L78" s="157"/>
      <c r="M78" s="157"/>
      <c r="N78" s="157"/>
      <c r="O78" s="157"/>
      <c r="P78" s="157"/>
      <c r="Q78" s="157"/>
      <c r="R78" s="157"/>
    </row>
    <row r="79" spans="1:18" x14ac:dyDescent="0.2">
      <c r="A79" s="44" t="s">
        <v>694</v>
      </c>
      <c r="B79" s="42" t="s">
        <v>255</v>
      </c>
      <c r="C79" s="42" t="s">
        <v>254</v>
      </c>
      <c r="D79" s="125"/>
      <c r="E79" s="119"/>
      <c r="F79" s="139"/>
      <c r="G79" s="120">
        <v>4.5</v>
      </c>
      <c r="H79" s="43">
        <f t="shared" si="7"/>
        <v>0</v>
      </c>
      <c r="I79" s="77" t="s">
        <v>312</v>
      </c>
      <c r="J79" s="157"/>
      <c r="K79" s="157"/>
      <c r="L79" s="157"/>
      <c r="M79" s="157"/>
      <c r="N79" s="157"/>
      <c r="O79" s="157"/>
      <c r="P79" s="157"/>
      <c r="Q79" s="157"/>
      <c r="R79" s="157"/>
    </row>
    <row r="80" spans="1:18" ht="12.75" customHeight="1" x14ac:dyDescent="0.2">
      <c r="A80" s="44" t="s">
        <v>694</v>
      </c>
      <c r="B80" s="42" t="s">
        <v>256</v>
      </c>
      <c r="C80" s="42" t="s">
        <v>258</v>
      </c>
      <c r="D80" s="125"/>
      <c r="E80" s="119"/>
      <c r="F80" s="139"/>
      <c r="G80" s="120">
        <v>4</v>
      </c>
      <c r="H80" s="43">
        <f t="shared" si="7"/>
        <v>0</v>
      </c>
      <c r="I80" s="77" t="s">
        <v>313</v>
      </c>
      <c r="J80" s="157"/>
      <c r="K80" s="157"/>
      <c r="L80" s="157"/>
      <c r="M80" s="157"/>
      <c r="N80" s="157"/>
      <c r="O80" s="157"/>
      <c r="P80" s="157"/>
      <c r="Q80" s="157"/>
      <c r="R80" s="157"/>
    </row>
    <row r="81" spans="1:18" x14ac:dyDescent="0.2">
      <c r="A81" s="44" t="s">
        <v>694</v>
      </c>
      <c r="B81" s="42" t="s">
        <v>257</v>
      </c>
      <c r="C81" s="42" t="s">
        <v>259</v>
      </c>
      <c r="D81" s="125"/>
      <c r="E81" s="119"/>
      <c r="F81" s="139"/>
      <c r="G81" s="120">
        <v>3</v>
      </c>
      <c r="H81" s="43">
        <f t="shared" si="7"/>
        <v>0</v>
      </c>
      <c r="I81" s="45">
        <v>48</v>
      </c>
      <c r="P81" s="41"/>
      <c r="Q81" s="41"/>
      <c r="R81" s="41"/>
    </row>
    <row r="82" spans="1:18" x14ac:dyDescent="0.2">
      <c r="A82" s="44" t="s">
        <v>694</v>
      </c>
      <c r="B82" s="42" t="s">
        <v>257</v>
      </c>
      <c r="C82" s="42" t="s">
        <v>260</v>
      </c>
      <c r="D82" s="125"/>
      <c r="E82" s="119"/>
      <c r="F82" s="139"/>
      <c r="G82" s="120">
        <v>1.4</v>
      </c>
      <c r="H82" s="43">
        <f t="shared" si="7"/>
        <v>0</v>
      </c>
      <c r="I82" s="45" t="s">
        <v>298</v>
      </c>
      <c r="J82" s="72" t="s">
        <v>512</v>
      </c>
      <c r="P82" s="41"/>
      <c r="Q82" s="41"/>
      <c r="R82" s="41"/>
    </row>
    <row r="83" spans="1:18" x14ac:dyDescent="0.2">
      <c r="A83" s="44" t="s">
        <v>694</v>
      </c>
      <c r="B83" s="42" t="s">
        <v>480</v>
      </c>
      <c r="C83" s="42"/>
      <c r="D83" s="125"/>
      <c r="E83" s="119"/>
      <c r="F83" s="139"/>
      <c r="G83" s="120">
        <v>3.3</v>
      </c>
      <c r="H83" s="43">
        <f t="shared" si="7"/>
        <v>0</v>
      </c>
      <c r="I83" s="45"/>
      <c r="J83" s="72"/>
      <c r="K83" s="41"/>
      <c r="L83" s="41"/>
      <c r="M83" s="41"/>
      <c r="N83" s="41"/>
      <c r="O83" s="41"/>
      <c r="P83" s="41"/>
      <c r="Q83" s="41"/>
      <c r="R83" s="41"/>
    </row>
    <row r="84" spans="1:18" x14ac:dyDescent="0.2">
      <c r="A84" s="44" t="s">
        <v>694</v>
      </c>
      <c r="B84" s="42" t="s">
        <v>481</v>
      </c>
      <c r="C84" s="42"/>
      <c r="D84" s="125"/>
      <c r="E84" s="119"/>
      <c r="F84" s="139"/>
      <c r="G84" s="120">
        <v>3.7</v>
      </c>
      <c r="H84" s="43">
        <f t="shared" si="7"/>
        <v>0</v>
      </c>
      <c r="I84" s="45"/>
      <c r="J84" s="158" t="s">
        <v>665</v>
      </c>
      <c r="K84" s="158"/>
      <c r="L84" s="158"/>
      <c r="M84" s="158"/>
      <c r="N84" s="158"/>
      <c r="O84" s="158"/>
      <c r="P84" s="41"/>
      <c r="Q84" s="41"/>
      <c r="R84" s="41"/>
    </row>
    <row r="85" spans="1:18" x14ac:dyDescent="0.2">
      <c r="A85" s="44" t="s">
        <v>694</v>
      </c>
      <c r="B85" s="42" t="s">
        <v>261</v>
      </c>
      <c r="C85" s="42" t="s">
        <v>262</v>
      </c>
      <c r="D85" s="125"/>
      <c r="E85" s="119"/>
      <c r="F85" s="139"/>
      <c r="G85" s="120">
        <v>4.5</v>
      </c>
      <c r="H85" s="43">
        <f t="shared" si="7"/>
        <v>0</v>
      </c>
      <c r="I85" s="45">
        <v>11</v>
      </c>
      <c r="J85" s="158"/>
      <c r="K85" s="158"/>
      <c r="L85" s="158"/>
      <c r="M85" s="158"/>
      <c r="N85" s="158"/>
      <c r="O85" s="158"/>
      <c r="P85" s="41"/>
      <c r="Q85" s="41"/>
      <c r="R85" s="41"/>
    </row>
    <row r="86" spans="1:18" x14ac:dyDescent="0.2">
      <c r="A86" s="44" t="s">
        <v>694</v>
      </c>
      <c r="B86" s="42" t="s">
        <v>261</v>
      </c>
      <c r="C86" s="42" t="s">
        <v>254</v>
      </c>
      <c r="D86" s="125"/>
      <c r="E86" s="119"/>
      <c r="F86" s="139"/>
      <c r="G86" s="120">
        <v>4</v>
      </c>
      <c r="H86" s="43">
        <f t="shared" si="7"/>
        <v>0</v>
      </c>
      <c r="I86" s="78" t="s">
        <v>314</v>
      </c>
      <c r="J86" s="158"/>
      <c r="K86" s="158"/>
      <c r="L86" s="158"/>
      <c r="M86" s="158"/>
      <c r="N86" s="158"/>
      <c r="O86" s="158"/>
      <c r="P86" s="41"/>
      <c r="Q86" s="41"/>
      <c r="R86" s="41"/>
    </row>
    <row r="87" spans="1:18" x14ac:dyDescent="0.2">
      <c r="A87" s="44" t="s">
        <v>694</v>
      </c>
      <c r="B87" s="42" t="s">
        <v>482</v>
      </c>
      <c r="C87" s="42"/>
      <c r="D87" s="125"/>
      <c r="E87" s="119"/>
      <c r="F87" s="139"/>
      <c r="G87" s="120">
        <v>1</v>
      </c>
      <c r="H87" s="43">
        <f t="shared" si="7"/>
        <v>0</v>
      </c>
      <c r="I87" s="78"/>
      <c r="J87" s="41"/>
      <c r="K87" s="41"/>
      <c r="L87" s="41"/>
      <c r="M87" s="41"/>
      <c r="N87" s="41"/>
      <c r="O87" s="41"/>
      <c r="P87" s="41"/>
      <c r="Q87" s="41"/>
      <c r="R87" s="41"/>
    </row>
    <row r="88" spans="1:18" x14ac:dyDescent="0.2">
      <c r="A88" s="44" t="s">
        <v>694</v>
      </c>
      <c r="B88" s="42" t="s">
        <v>263</v>
      </c>
      <c r="C88" s="42" t="s">
        <v>264</v>
      </c>
      <c r="D88" s="125"/>
      <c r="E88" s="119"/>
      <c r="F88" s="139"/>
      <c r="G88" s="120">
        <v>2.2999999999999998</v>
      </c>
      <c r="H88" s="43">
        <f t="shared" si="7"/>
        <v>0</v>
      </c>
      <c r="I88" s="45" t="s">
        <v>299</v>
      </c>
      <c r="J88" s="41"/>
      <c r="K88" s="41"/>
      <c r="L88" s="41"/>
      <c r="M88" s="41"/>
      <c r="N88" s="41"/>
      <c r="O88" s="41"/>
      <c r="P88" s="41"/>
      <c r="Q88" s="41"/>
      <c r="R88" s="41"/>
    </row>
    <row r="89" spans="1:18" x14ac:dyDescent="0.2">
      <c r="A89" s="44" t="s">
        <v>694</v>
      </c>
      <c r="B89" s="42" t="s">
        <v>263</v>
      </c>
      <c r="C89" s="42" t="s">
        <v>225</v>
      </c>
      <c r="D89" s="125"/>
      <c r="E89" s="119"/>
      <c r="F89" s="139"/>
      <c r="G89" s="120">
        <v>1.2</v>
      </c>
      <c r="H89" s="43">
        <f t="shared" si="7"/>
        <v>0</v>
      </c>
      <c r="I89" s="45" t="s">
        <v>300</v>
      </c>
      <c r="J89" s="41"/>
      <c r="K89" s="41"/>
      <c r="L89" s="41"/>
      <c r="M89" s="41"/>
      <c r="N89" s="41"/>
      <c r="O89" s="41"/>
      <c r="P89" s="41"/>
      <c r="Q89" s="41"/>
      <c r="R89" s="41"/>
    </row>
    <row r="90" spans="1:18" x14ac:dyDescent="0.2">
      <c r="A90" s="44" t="s">
        <v>694</v>
      </c>
      <c r="B90" s="44" t="s">
        <v>265</v>
      </c>
      <c r="C90" s="42" t="s">
        <v>225</v>
      </c>
      <c r="D90" s="125"/>
      <c r="E90" s="120">
        <v>10</v>
      </c>
      <c r="F90" s="125"/>
      <c r="G90" s="120">
        <v>1.1000000000000001</v>
      </c>
      <c r="H90" s="43">
        <f t="shared" ref="H90:H91" si="8">D90*F90/E90*G90</f>
        <v>0</v>
      </c>
      <c r="I90" s="45" t="s">
        <v>301</v>
      </c>
      <c r="J90" s="41"/>
      <c r="K90" s="41"/>
      <c r="L90" s="41"/>
      <c r="M90" s="41"/>
      <c r="N90" s="41"/>
      <c r="O90" s="41"/>
      <c r="P90" s="41"/>
      <c r="Q90" s="41"/>
      <c r="R90" s="41"/>
    </row>
    <row r="91" spans="1:18" x14ac:dyDescent="0.2">
      <c r="A91" s="44" t="s">
        <v>694</v>
      </c>
      <c r="B91" s="44" t="s">
        <v>266</v>
      </c>
      <c r="C91" s="42" t="s">
        <v>225</v>
      </c>
      <c r="D91" s="125"/>
      <c r="E91" s="120">
        <v>12</v>
      </c>
      <c r="F91" s="125"/>
      <c r="G91" s="120">
        <v>1.7</v>
      </c>
      <c r="H91" s="43">
        <f t="shared" si="8"/>
        <v>0</v>
      </c>
      <c r="I91" s="45" t="s">
        <v>302</v>
      </c>
      <c r="J91" s="41"/>
      <c r="K91" s="41"/>
      <c r="L91" s="41"/>
      <c r="M91" s="41"/>
      <c r="N91" s="41"/>
      <c r="O91" s="41"/>
      <c r="P91" s="41"/>
      <c r="Q91" s="41"/>
      <c r="R91" s="41"/>
    </row>
    <row r="92" spans="1:18" x14ac:dyDescent="0.2">
      <c r="A92" s="44" t="s">
        <v>694</v>
      </c>
      <c r="B92" s="44" t="s">
        <v>267</v>
      </c>
      <c r="C92" s="48" t="s">
        <v>274</v>
      </c>
      <c r="D92" s="125"/>
      <c r="E92" s="119"/>
      <c r="F92" s="139"/>
      <c r="G92" s="120">
        <v>1.1000000000000001</v>
      </c>
      <c r="H92" s="43">
        <f t="shared" ref="H92:H111" si="9">D92*G92</f>
        <v>0</v>
      </c>
      <c r="I92" s="45" t="s">
        <v>303</v>
      </c>
      <c r="J92" s="41"/>
      <c r="K92" s="41"/>
      <c r="L92" s="41"/>
      <c r="M92" s="41"/>
      <c r="N92" s="41"/>
      <c r="O92" s="41"/>
      <c r="P92" s="41"/>
      <c r="Q92" s="41"/>
      <c r="R92" s="41"/>
    </row>
    <row r="93" spans="1:18" x14ac:dyDescent="0.2">
      <c r="A93" s="44" t="s">
        <v>694</v>
      </c>
      <c r="B93" s="44" t="s">
        <v>267</v>
      </c>
      <c r="C93" s="48" t="s">
        <v>275</v>
      </c>
      <c r="D93" s="125"/>
      <c r="E93" s="119"/>
      <c r="F93" s="139"/>
      <c r="G93" s="120">
        <v>1.3</v>
      </c>
      <c r="H93" s="43">
        <f t="shared" si="9"/>
        <v>0</v>
      </c>
      <c r="I93" s="45" t="s">
        <v>304</v>
      </c>
      <c r="J93" s="41"/>
      <c r="K93" s="41"/>
      <c r="L93" s="41"/>
      <c r="M93" s="41"/>
      <c r="N93" s="41"/>
      <c r="O93" s="41"/>
      <c r="P93" s="41"/>
      <c r="Q93" s="41"/>
      <c r="R93" s="41"/>
    </row>
    <row r="94" spans="1:18" x14ac:dyDescent="0.2">
      <c r="A94" s="44" t="s">
        <v>694</v>
      </c>
      <c r="B94" s="44" t="s">
        <v>268</v>
      </c>
      <c r="C94" s="48" t="s">
        <v>225</v>
      </c>
      <c r="D94" s="125"/>
      <c r="E94" s="119"/>
      <c r="F94" s="139"/>
      <c r="G94" s="120">
        <v>2</v>
      </c>
      <c r="H94" s="43">
        <f t="shared" si="9"/>
        <v>0</v>
      </c>
      <c r="I94" s="45" t="s">
        <v>305</v>
      </c>
      <c r="J94" s="41"/>
      <c r="K94" s="41"/>
      <c r="L94" s="41"/>
      <c r="M94" s="41"/>
      <c r="N94" s="41"/>
      <c r="O94" s="41"/>
      <c r="P94" s="41"/>
      <c r="Q94" s="41"/>
      <c r="R94" s="41"/>
    </row>
    <row r="95" spans="1:18" x14ac:dyDescent="0.2">
      <c r="A95" s="44" t="s">
        <v>694</v>
      </c>
      <c r="B95" s="44" t="s">
        <v>483</v>
      </c>
      <c r="C95" s="48"/>
      <c r="D95" s="125"/>
      <c r="E95" s="119"/>
      <c r="F95" s="139"/>
      <c r="G95" s="120">
        <v>5.3</v>
      </c>
      <c r="H95" s="43">
        <f t="shared" si="9"/>
        <v>0</v>
      </c>
      <c r="I95" s="45"/>
      <c r="J95" s="41"/>
      <c r="K95" s="41"/>
      <c r="L95" s="41"/>
      <c r="M95" s="41"/>
      <c r="N95" s="41"/>
      <c r="O95" s="41"/>
      <c r="P95" s="41"/>
      <c r="Q95" s="41"/>
      <c r="R95" s="41"/>
    </row>
    <row r="96" spans="1:18" x14ac:dyDescent="0.2">
      <c r="A96" s="44" t="s">
        <v>694</v>
      </c>
      <c r="B96" s="44" t="s">
        <v>484</v>
      </c>
      <c r="C96" s="48"/>
      <c r="D96" s="125"/>
      <c r="E96" s="119"/>
      <c r="F96" s="139"/>
      <c r="G96" s="120">
        <v>4.9000000000000004</v>
      </c>
      <c r="H96" s="43">
        <f t="shared" si="9"/>
        <v>0</v>
      </c>
      <c r="I96" s="45"/>
      <c r="J96" s="41"/>
      <c r="K96" s="41"/>
      <c r="L96" s="41"/>
      <c r="M96" s="41"/>
      <c r="N96" s="41"/>
      <c r="O96" s="41"/>
      <c r="P96" s="41"/>
      <c r="Q96" s="41"/>
      <c r="R96" s="41"/>
    </row>
    <row r="97" spans="1:18" x14ac:dyDescent="0.2">
      <c r="A97" s="44" t="s">
        <v>694</v>
      </c>
      <c r="B97" s="44" t="s">
        <v>269</v>
      </c>
      <c r="C97" s="48" t="s">
        <v>276</v>
      </c>
      <c r="D97" s="125"/>
      <c r="E97" s="119"/>
      <c r="F97" s="139"/>
      <c r="G97" s="120">
        <v>3.3</v>
      </c>
      <c r="H97" s="43">
        <f t="shared" si="9"/>
        <v>0</v>
      </c>
      <c r="I97" s="45">
        <v>35</v>
      </c>
      <c r="J97" s="41"/>
      <c r="K97" s="41"/>
      <c r="L97" s="41"/>
      <c r="M97" s="41"/>
      <c r="N97" s="41"/>
      <c r="O97" s="41"/>
      <c r="P97" s="41"/>
      <c r="Q97" s="41"/>
      <c r="R97" s="41"/>
    </row>
    <row r="98" spans="1:18" x14ac:dyDescent="0.2">
      <c r="A98" s="44" t="s">
        <v>694</v>
      </c>
      <c r="B98" s="48" t="s">
        <v>270</v>
      </c>
      <c r="C98" s="48" t="s">
        <v>276</v>
      </c>
      <c r="D98" s="125"/>
      <c r="E98" s="119"/>
      <c r="F98" s="139"/>
      <c r="G98" s="120">
        <v>2.2000000000000002</v>
      </c>
      <c r="H98" s="43">
        <f t="shared" si="9"/>
        <v>0</v>
      </c>
      <c r="I98" s="45">
        <v>32</v>
      </c>
      <c r="J98" s="41"/>
      <c r="K98" s="41"/>
      <c r="L98" s="41"/>
      <c r="M98" s="41"/>
      <c r="N98" s="41"/>
      <c r="O98" s="41"/>
      <c r="P98" s="41"/>
      <c r="Q98" s="41"/>
      <c r="R98" s="41"/>
    </row>
    <row r="99" spans="1:18" x14ac:dyDescent="0.2">
      <c r="A99" s="44" t="s">
        <v>694</v>
      </c>
      <c r="B99" s="48" t="s">
        <v>485</v>
      </c>
      <c r="C99" s="48"/>
      <c r="D99" s="125"/>
      <c r="E99" s="119"/>
      <c r="F99" s="139"/>
      <c r="G99" s="120">
        <v>3.3</v>
      </c>
      <c r="H99" s="43">
        <f t="shared" si="9"/>
        <v>0</v>
      </c>
      <c r="I99" s="45"/>
      <c r="J99" s="41"/>
      <c r="K99" s="41"/>
      <c r="L99" s="41"/>
      <c r="M99" s="41"/>
      <c r="N99" s="41"/>
      <c r="O99" s="41"/>
      <c r="P99" s="41"/>
      <c r="Q99" s="41"/>
      <c r="R99" s="41"/>
    </row>
    <row r="100" spans="1:18" x14ac:dyDescent="0.2">
      <c r="A100" s="44" t="s">
        <v>694</v>
      </c>
      <c r="B100" s="48" t="s">
        <v>486</v>
      </c>
      <c r="C100" s="48"/>
      <c r="D100" s="125"/>
      <c r="E100" s="119"/>
      <c r="F100" s="139"/>
      <c r="G100" s="120">
        <v>3.3</v>
      </c>
      <c r="H100" s="43">
        <f t="shared" si="9"/>
        <v>0</v>
      </c>
      <c r="I100" s="45"/>
      <c r="J100" s="41"/>
      <c r="K100" s="41"/>
      <c r="L100" s="41"/>
      <c r="M100" s="41"/>
      <c r="N100" s="41"/>
      <c r="O100" s="41"/>
      <c r="P100" s="41"/>
      <c r="Q100" s="41"/>
      <c r="R100" s="41"/>
    </row>
    <row r="101" spans="1:18" x14ac:dyDescent="0.2">
      <c r="A101" s="44" t="s">
        <v>694</v>
      </c>
      <c r="B101" s="44" t="s">
        <v>271</v>
      </c>
      <c r="C101" s="48" t="s">
        <v>254</v>
      </c>
      <c r="D101" s="125"/>
      <c r="E101" s="119"/>
      <c r="F101" s="139"/>
      <c r="G101" s="120">
        <v>4.3</v>
      </c>
      <c r="H101" s="43">
        <f t="shared" si="9"/>
        <v>0</v>
      </c>
      <c r="I101" s="45" t="s">
        <v>306</v>
      </c>
      <c r="J101" s="41"/>
      <c r="K101" s="41"/>
      <c r="L101" s="41"/>
      <c r="M101" s="41"/>
      <c r="N101" s="41"/>
      <c r="O101" s="41"/>
      <c r="P101" s="41"/>
      <c r="Q101" s="41"/>
      <c r="R101" s="41"/>
    </row>
    <row r="102" spans="1:18" x14ac:dyDescent="0.2">
      <c r="A102" s="44" t="s">
        <v>694</v>
      </c>
      <c r="B102" s="44" t="s">
        <v>272</v>
      </c>
      <c r="C102" s="48" t="s">
        <v>254</v>
      </c>
      <c r="D102" s="125"/>
      <c r="E102" s="119"/>
      <c r="F102" s="139"/>
      <c r="G102" s="120">
        <v>2.5</v>
      </c>
      <c r="H102" s="43">
        <f t="shared" si="9"/>
        <v>0</v>
      </c>
      <c r="I102" s="45">
        <v>30</v>
      </c>
      <c r="J102" s="41"/>
      <c r="K102" s="41"/>
      <c r="L102" s="41"/>
      <c r="M102" s="41"/>
      <c r="N102" s="41"/>
      <c r="O102" s="41"/>
      <c r="P102" s="41"/>
      <c r="Q102" s="41"/>
      <c r="R102" s="41"/>
    </row>
    <row r="103" spans="1:18" x14ac:dyDescent="0.2">
      <c r="A103" s="44" t="s">
        <v>694</v>
      </c>
      <c r="B103" s="44" t="s">
        <v>487</v>
      </c>
      <c r="C103" s="48"/>
      <c r="D103" s="125"/>
      <c r="E103" s="119"/>
      <c r="F103" s="139"/>
      <c r="G103" s="120">
        <v>1.1000000000000001</v>
      </c>
      <c r="H103" s="43">
        <f t="shared" si="9"/>
        <v>0</v>
      </c>
      <c r="I103" s="45"/>
      <c r="J103" s="41"/>
      <c r="K103" s="41"/>
      <c r="L103" s="41"/>
      <c r="M103" s="41"/>
      <c r="N103" s="41"/>
      <c r="O103" s="41"/>
      <c r="P103" s="41"/>
      <c r="Q103" s="41"/>
      <c r="R103" s="41"/>
    </row>
    <row r="104" spans="1:18" x14ac:dyDescent="0.2">
      <c r="A104" s="44" t="s">
        <v>694</v>
      </c>
      <c r="B104" s="44" t="s">
        <v>488</v>
      </c>
      <c r="C104" s="48"/>
      <c r="D104" s="125"/>
      <c r="E104" s="119"/>
      <c r="F104" s="139"/>
      <c r="G104" s="120">
        <v>1</v>
      </c>
      <c r="H104" s="43">
        <f t="shared" si="9"/>
        <v>0</v>
      </c>
      <c r="I104" s="45"/>
      <c r="J104" s="41"/>
      <c r="K104" s="41"/>
      <c r="L104" s="41"/>
      <c r="M104" s="41"/>
      <c r="N104" s="41"/>
      <c r="O104" s="41"/>
      <c r="P104" s="41"/>
      <c r="Q104" s="41"/>
      <c r="R104" s="41"/>
    </row>
    <row r="105" spans="1:18" x14ac:dyDescent="0.2">
      <c r="A105" s="44" t="s">
        <v>694</v>
      </c>
      <c r="B105" s="44" t="s">
        <v>489</v>
      </c>
      <c r="C105" s="48"/>
      <c r="D105" s="125"/>
      <c r="E105" s="119"/>
      <c r="F105" s="139"/>
      <c r="G105" s="120">
        <v>1.2</v>
      </c>
      <c r="H105" s="43">
        <f t="shared" si="9"/>
        <v>0</v>
      </c>
      <c r="I105" s="45"/>
      <c r="J105" s="41"/>
      <c r="K105" s="41"/>
      <c r="L105" s="41"/>
      <c r="M105" s="41"/>
      <c r="N105" s="41"/>
      <c r="O105" s="41"/>
      <c r="P105" s="41"/>
      <c r="Q105" s="41"/>
      <c r="R105" s="41"/>
    </row>
    <row r="106" spans="1:18" x14ac:dyDescent="0.2">
      <c r="A106" s="44" t="s">
        <v>694</v>
      </c>
      <c r="B106" s="48" t="s">
        <v>273</v>
      </c>
      <c r="C106" s="48" t="s">
        <v>259</v>
      </c>
      <c r="D106" s="125"/>
      <c r="E106" s="119"/>
      <c r="F106" s="139"/>
      <c r="G106" s="120">
        <v>2.5</v>
      </c>
      <c r="H106" s="43">
        <f t="shared" si="9"/>
        <v>0</v>
      </c>
      <c r="I106" s="45">
        <v>28</v>
      </c>
      <c r="J106" s="41"/>
      <c r="K106" s="41"/>
      <c r="L106" s="41"/>
      <c r="M106" s="41"/>
      <c r="N106" s="41"/>
      <c r="O106" s="41"/>
      <c r="P106" s="41"/>
      <c r="Q106" s="41"/>
      <c r="R106" s="41"/>
    </row>
    <row r="107" spans="1:18" x14ac:dyDescent="0.2">
      <c r="A107" s="44" t="s">
        <v>694</v>
      </c>
      <c r="B107" s="48" t="s">
        <v>273</v>
      </c>
      <c r="C107" s="48" t="s">
        <v>260</v>
      </c>
      <c r="D107" s="125"/>
      <c r="E107" s="119"/>
      <c r="F107" s="139"/>
      <c r="G107" s="120">
        <v>2.2000000000000002</v>
      </c>
      <c r="H107" s="43">
        <f t="shared" si="9"/>
        <v>0</v>
      </c>
      <c r="I107" s="45">
        <v>35</v>
      </c>
      <c r="J107" s="41"/>
      <c r="K107" s="41"/>
      <c r="L107" s="41"/>
      <c r="M107" s="41"/>
      <c r="N107" s="41"/>
      <c r="O107" s="41"/>
      <c r="P107" s="41"/>
      <c r="Q107" s="41"/>
      <c r="R107" s="41"/>
    </row>
    <row r="108" spans="1:18" x14ac:dyDescent="0.2">
      <c r="A108" s="44" t="s">
        <v>694</v>
      </c>
      <c r="B108" s="48" t="s">
        <v>490</v>
      </c>
      <c r="C108" s="48"/>
      <c r="D108" s="125"/>
      <c r="E108" s="119"/>
      <c r="F108" s="139"/>
      <c r="G108" s="120">
        <v>2.6</v>
      </c>
      <c r="H108" s="43">
        <f t="shared" si="9"/>
        <v>0</v>
      </c>
      <c r="I108" s="45"/>
      <c r="J108" s="41"/>
      <c r="K108" s="41"/>
      <c r="L108" s="41"/>
      <c r="M108" s="41"/>
      <c r="N108" s="41"/>
      <c r="O108" s="41"/>
      <c r="P108" s="41"/>
      <c r="Q108" s="41"/>
      <c r="R108" s="41"/>
    </row>
    <row r="109" spans="1:18" x14ac:dyDescent="0.2">
      <c r="A109" s="44" t="s">
        <v>694</v>
      </c>
      <c r="B109" s="48" t="s">
        <v>491</v>
      </c>
      <c r="C109" s="48"/>
      <c r="D109" s="125"/>
      <c r="E109" s="119"/>
      <c r="F109" s="139"/>
      <c r="G109" s="120">
        <v>1.2</v>
      </c>
      <c r="H109" s="43">
        <f t="shared" si="9"/>
        <v>0</v>
      </c>
      <c r="I109" s="45"/>
      <c r="J109" s="41"/>
      <c r="K109" s="41"/>
      <c r="L109" s="41"/>
      <c r="M109" s="41"/>
      <c r="N109" s="41"/>
      <c r="O109" s="41"/>
      <c r="P109" s="41"/>
      <c r="Q109" s="41"/>
      <c r="R109" s="41"/>
    </row>
    <row r="110" spans="1:18" x14ac:dyDescent="0.2">
      <c r="A110" s="44" t="s">
        <v>694</v>
      </c>
      <c r="B110" s="48" t="s">
        <v>280</v>
      </c>
      <c r="C110" s="48" t="s">
        <v>277</v>
      </c>
      <c r="D110" s="125"/>
      <c r="E110" s="119"/>
      <c r="F110" s="139"/>
      <c r="G110" s="120">
        <v>2.2999999999999998</v>
      </c>
      <c r="H110" s="43">
        <f t="shared" si="9"/>
        <v>0</v>
      </c>
      <c r="I110" s="45">
        <v>40</v>
      </c>
      <c r="J110" s="41"/>
      <c r="K110" s="41"/>
      <c r="L110" s="41"/>
      <c r="M110" s="41"/>
      <c r="N110" s="41"/>
      <c r="O110" s="41"/>
      <c r="P110" s="41"/>
      <c r="Q110" s="41"/>
      <c r="R110" s="41"/>
    </row>
    <row r="111" spans="1:18" x14ac:dyDescent="0.2">
      <c r="A111" s="44" t="s">
        <v>694</v>
      </c>
      <c r="B111" s="48" t="s">
        <v>295</v>
      </c>
      <c r="C111" s="48" t="s">
        <v>225</v>
      </c>
      <c r="D111" s="125"/>
      <c r="E111" s="119"/>
      <c r="F111" s="139"/>
      <c r="G111" s="120">
        <v>2.5</v>
      </c>
      <c r="H111" s="43">
        <f t="shared" si="9"/>
        <v>0</v>
      </c>
      <c r="I111" s="45"/>
      <c r="J111" s="41"/>
      <c r="K111" s="41"/>
      <c r="L111" s="41"/>
      <c r="M111" s="41"/>
      <c r="N111" s="41"/>
      <c r="O111" s="41"/>
      <c r="P111" s="41"/>
      <c r="Q111" s="41"/>
      <c r="R111" s="41"/>
    </row>
    <row r="112" spans="1:18" x14ac:dyDescent="0.2">
      <c r="A112" s="44" t="s">
        <v>694</v>
      </c>
      <c r="B112" s="48" t="s">
        <v>281</v>
      </c>
      <c r="C112" s="48" t="s">
        <v>276</v>
      </c>
      <c r="D112" s="125"/>
      <c r="E112" s="120">
        <v>7</v>
      </c>
      <c r="F112" s="125"/>
      <c r="G112" s="120">
        <v>3.7</v>
      </c>
      <c r="H112" s="43">
        <f t="shared" ref="H112" si="10">D112*F112/E112*G112</f>
        <v>0</v>
      </c>
      <c r="I112" s="45" t="s">
        <v>307</v>
      </c>
      <c r="J112" s="41"/>
      <c r="K112" s="41"/>
      <c r="L112" s="41"/>
      <c r="M112" s="41"/>
      <c r="N112" s="41"/>
      <c r="O112" s="41"/>
      <c r="P112" s="41"/>
      <c r="Q112" s="41"/>
      <c r="R112" s="41"/>
    </row>
    <row r="113" spans="1:18" x14ac:dyDescent="0.2">
      <c r="A113" s="44" t="s">
        <v>694</v>
      </c>
      <c r="B113" s="48" t="s">
        <v>492</v>
      </c>
      <c r="C113" s="48"/>
      <c r="D113" s="125"/>
      <c r="E113" s="119"/>
      <c r="F113" s="139"/>
      <c r="G113" s="120">
        <v>4.7</v>
      </c>
      <c r="H113" s="43">
        <f t="shared" ref="H113:H116" si="11">D113*G113</f>
        <v>0</v>
      </c>
      <c r="I113" s="45"/>
      <c r="J113" s="41"/>
      <c r="K113" s="41"/>
      <c r="L113" s="41"/>
      <c r="M113" s="41"/>
      <c r="N113" s="41"/>
      <c r="O113" s="41"/>
      <c r="P113" s="41"/>
      <c r="Q113" s="41"/>
      <c r="R113" s="41"/>
    </row>
    <row r="114" spans="1:18" x14ac:dyDescent="0.2">
      <c r="A114" s="44" t="s">
        <v>694</v>
      </c>
      <c r="B114" s="48" t="s">
        <v>282</v>
      </c>
      <c r="C114" s="48" t="s">
        <v>277</v>
      </c>
      <c r="D114" s="125"/>
      <c r="E114" s="119"/>
      <c r="F114" s="139"/>
      <c r="G114" s="120">
        <v>1.8</v>
      </c>
      <c r="H114" s="43">
        <f t="shared" si="11"/>
        <v>0</v>
      </c>
      <c r="I114" s="45">
        <v>22</v>
      </c>
      <c r="J114" s="41"/>
      <c r="K114" s="41"/>
      <c r="L114" s="41"/>
      <c r="M114" s="41"/>
      <c r="N114" s="41"/>
      <c r="O114" s="41"/>
      <c r="P114" s="41"/>
      <c r="Q114" s="41"/>
      <c r="R114" s="41"/>
    </row>
    <row r="115" spans="1:18" x14ac:dyDescent="0.2">
      <c r="A115" s="44" t="s">
        <v>694</v>
      </c>
      <c r="B115" s="48" t="s">
        <v>493</v>
      </c>
      <c r="C115" s="48"/>
      <c r="D115" s="125"/>
      <c r="E115" s="119"/>
      <c r="F115" s="139"/>
      <c r="G115" s="120">
        <v>8.1999999999999993</v>
      </c>
      <c r="H115" s="43">
        <f t="shared" si="11"/>
        <v>0</v>
      </c>
      <c r="I115" s="45"/>
      <c r="J115" s="41"/>
      <c r="K115" s="41"/>
      <c r="L115" s="41"/>
      <c r="M115" s="41"/>
      <c r="N115" s="41"/>
      <c r="O115" s="41"/>
      <c r="P115" s="41"/>
      <c r="Q115" s="41"/>
      <c r="R115" s="41"/>
    </row>
    <row r="116" spans="1:18" x14ac:dyDescent="0.2">
      <c r="A116" s="44" t="s">
        <v>694</v>
      </c>
      <c r="B116" s="55" t="s">
        <v>494</v>
      </c>
      <c r="C116" s="48"/>
      <c r="D116" s="125"/>
      <c r="E116" s="119"/>
      <c r="F116" s="139"/>
      <c r="G116" s="120">
        <v>10.9</v>
      </c>
      <c r="H116" s="43">
        <f t="shared" si="11"/>
        <v>0</v>
      </c>
      <c r="I116" s="45"/>
      <c r="J116" s="41"/>
      <c r="K116" s="41"/>
      <c r="L116" s="41"/>
      <c r="M116" s="41"/>
      <c r="N116" s="41"/>
      <c r="O116" s="41"/>
      <c r="P116" s="41"/>
      <c r="Q116" s="41"/>
      <c r="R116" s="41"/>
    </row>
    <row r="117" spans="1:18" x14ac:dyDescent="0.2">
      <c r="A117" s="44" t="s">
        <v>694</v>
      </c>
      <c r="B117" s="55" t="s">
        <v>495</v>
      </c>
      <c r="C117" s="48" t="s">
        <v>278</v>
      </c>
      <c r="D117" s="125"/>
      <c r="E117" s="120">
        <v>10</v>
      </c>
      <c r="F117" s="125"/>
      <c r="G117" s="120">
        <v>3.4</v>
      </c>
      <c r="H117" s="43">
        <f t="shared" ref="H117:H118" si="12">D117*F117/E117*G117</f>
        <v>0</v>
      </c>
      <c r="I117" s="79">
        <v>42278</v>
      </c>
      <c r="J117" s="41"/>
      <c r="K117" s="41"/>
      <c r="L117" s="41"/>
      <c r="M117" s="41"/>
      <c r="N117" s="41"/>
      <c r="O117" s="41"/>
      <c r="P117" s="41"/>
      <c r="Q117" s="41"/>
      <c r="R117" s="41"/>
    </row>
    <row r="118" spans="1:18" x14ac:dyDescent="0.2">
      <c r="A118" s="44" t="s">
        <v>694</v>
      </c>
      <c r="B118" s="48" t="s">
        <v>496</v>
      </c>
      <c r="C118" s="48" t="s">
        <v>221</v>
      </c>
      <c r="D118" s="125"/>
      <c r="E118" s="120">
        <v>42</v>
      </c>
      <c r="F118" s="125"/>
      <c r="G118" s="120">
        <v>15</v>
      </c>
      <c r="H118" s="43">
        <f t="shared" si="12"/>
        <v>0</v>
      </c>
      <c r="I118" s="45" t="s">
        <v>308</v>
      </c>
      <c r="J118" s="41"/>
      <c r="K118" s="41"/>
      <c r="L118" s="41"/>
      <c r="M118" s="41"/>
      <c r="N118" s="41"/>
      <c r="O118" s="41"/>
      <c r="P118" s="41"/>
      <c r="Q118" s="41"/>
      <c r="R118" s="41"/>
    </row>
    <row r="119" spans="1:18" x14ac:dyDescent="0.2">
      <c r="A119" s="44" t="s">
        <v>694</v>
      </c>
      <c r="B119" s="48" t="s">
        <v>497</v>
      </c>
      <c r="C119" s="48"/>
      <c r="D119" s="125"/>
      <c r="E119" s="119"/>
      <c r="F119" s="139"/>
      <c r="G119" s="120">
        <v>12.9</v>
      </c>
      <c r="H119" s="43">
        <f t="shared" ref="H119:H143" si="13">D119*G119</f>
        <v>0</v>
      </c>
      <c r="I119" s="45"/>
      <c r="J119" s="41"/>
      <c r="K119" s="41"/>
      <c r="L119" s="41"/>
      <c r="M119" s="41"/>
      <c r="N119" s="41"/>
      <c r="O119" s="41"/>
      <c r="P119" s="41"/>
      <c r="Q119" s="41"/>
      <c r="R119" s="41"/>
    </row>
    <row r="120" spans="1:18" x14ac:dyDescent="0.2">
      <c r="A120" s="44" t="s">
        <v>694</v>
      </c>
      <c r="B120" s="48" t="s">
        <v>283</v>
      </c>
      <c r="C120" s="48" t="s">
        <v>254</v>
      </c>
      <c r="D120" s="125"/>
      <c r="E120" s="119"/>
      <c r="F120" s="139"/>
      <c r="G120" s="120">
        <v>1.8</v>
      </c>
      <c r="H120" s="43">
        <f t="shared" si="13"/>
        <v>0</v>
      </c>
      <c r="I120" s="45" t="s">
        <v>309</v>
      </c>
      <c r="J120" s="41"/>
      <c r="K120" s="41"/>
      <c r="L120" s="41"/>
      <c r="M120" s="41"/>
      <c r="N120" s="41"/>
      <c r="O120" s="41"/>
      <c r="P120" s="41"/>
      <c r="Q120" s="41"/>
      <c r="R120" s="41"/>
    </row>
    <row r="121" spans="1:18" x14ac:dyDescent="0.2">
      <c r="A121" s="44" t="s">
        <v>694</v>
      </c>
      <c r="B121" s="48" t="s">
        <v>498</v>
      </c>
      <c r="C121" s="48"/>
      <c r="D121" s="125"/>
      <c r="E121" s="119"/>
      <c r="F121" s="139"/>
      <c r="G121" s="120">
        <v>11.4</v>
      </c>
      <c r="H121" s="43">
        <f t="shared" si="13"/>
        <v>0</v>
      </c>
      <c r="I121" s="45"/>
      <c r="J121" s="41"/>
      <c r="K121" s="41"/>
      <c r="L121" s="41"/>
      <c r="M121" s="41"/>
      <c r="N121" s="41"/>
      <c r="O121" s="41"/>
      <c r="P121" s="41"/>
      <c r="Q121" s="41"/>
      <c r="R121" s="41"/>
    </row>
    <row r="122" spans="1:18" x14ac:dyDescent="0.2">
      <c r="A122" s="44" t="s">
        <v>694</v>
      </c>
      <c r="B122" s="48" t="s">
        <v>284</v>
      </c>
      <c r="C122" s="48" t="s">
        <v>276</v>
      </c>
      <c r="D122" s="125"/>
      <c r="E122" s="119"/>
      <c r="F122" s="139"/>
      <c r="G122" s="120">
        <v>4.5</v>
      </c>
      <c r="H122" s="43">
        <f t="shared" si="13"/>
        <v>0</v>
      </c>
      <c r="I122" s="77" t="s">
        <v>315</v>
      </c>
      <c r="J122" s="41"/>
      <c r="K122" s="41"/>
      <c r="L122" s="41"/>
      <c r="M122" s="41"/>
      <c r="N122" s="41"/>
      <c r="O122" s="41"/>
      <c r="P122" s="41"/>
      <c r="Q122" s="41"/>
      <c r="R122" s="41"/>
    </row>
    <row r="123" spans="1:18" x14ac:dyDescent="0.2">
      <c r="A123" s="44" t="s">
        <v>694</v>
      </c>
      <c r="B123" s="48" t="s">
        <v>499</v>
      </c>
      <c r="C123" s="48"/>
      <c r="D123" s="125"/>
      <c r="E123" s="119"/>
      <c r="F123" s="139"/>
      <c r="G123" s="120">
        <v>5.0999999999999996</v>
      </c>
      <c r="H123" s="43">
        <f t="shared" si="13"/>
        <v>0</v>
      </c>
      <c r="I123" s="77"/>
      <c r="J123" s="41"/>
      <c r="K123" s="41"/>
      <c r="L123" s="41"/>
      <c r="M123" s="41"/>
      <c r="N123" s="41"/>
      <c r="O123" s="41"/>
      <c r="P123" s="41"/>
      <c r="Q123" s="41"/>
      <c r="R123" s="41"/>
    </row>
    <row r="124" spans="1:18" x14ac:dyDescent="0.2">
      <c r="A124" s="44" t="s">
        <v>694</v>
      </c>
      <c r="B124" s="48" t="s">
        <v>285</v>
      </c>
      <c r="C124" s="48" t="s">
        <v>259</v>
      </c>
      <c r="D124" s="125"/>
      <c r="E124" s="119"/>
      <c r="F124" s="139"/>
      <c r="G124" s="120">
        <v>3.6</v>
      </c>
      <c r="H124" s="43">
        <f t="shared" si="13"/>
        <v>0</v>
      </c>
      <c r="I124" s="45">
        <v>14</v>
      </c>
      <c r="J124" s="41"/>
      <c r="K124" s="41"/>
      <c r="L124" s="41"/>
      <c r="M124" s="41"/>
      <c r="N124" s="41"/>
      <c r="O124" s="41"/>
      <c r="P124" s="41"/>
      <c r="Q124" s="41"/>
      <c r="R124" s="41"/>
    </row>
    <row r="125" spans="1:18" x14ac:dyDescent="0.2">
      <c r="A125" s="44" t="s">
        <v>694</v>
      </c>
      <c r="B125" s="48" t="s">
        <v>285</v>
      </c>
      <c r="C125" s="48" t="s">
        <v>260</v>
      </c>
      <c r="D125" s="125"/>
      <c r="E125" s="119"/>
      <c r="F125" s="139"/>
      <c r="G125" s="120">
        <v>1.4</v>
      </c>
      <c r="H125" s="43">
        <f t="shared" si="13"/>
        <v>0</v>
      </c>
      <c r="I125" s="45" t="s">
        <v>310</v>
      </c>
      <c r="J125" s="41"/>
      <c r="K125" s="41"/>
      <c r="L125" s="41"/>
      <c r="M125" s="41"/>
      <c r="N125" s="41"/>
      <c r="O125" s="41"/>
      <c r="P125" s="41"/>
      <c r="Q125" s="41"/>
      <c r="R125" s="41"/>
    </row>
    <row r="126" spans="1:18" x14ac:dyDescent="0.2">
      <c r="A126" s="44" t="s">
        <v>694</v>
      </c>
      <c r="B126" s="48" t="s">
        <v>500</v>
      </c>
      <c r="C126" s="48"/>
      <c r="D126" s="125"/>
      <c r="E126" s="119"/>
      <c r="F126" s="139"/>
      <c r="G126" s="120">
        <v>1.5</v>
      </c>
      <c r="H126" s="43">
        <f t="shared" si="13"/>
        <v>0</v>
      </c>
      <c r="I126" s="45"/>
      <c r="J126" s="41"/>
      <c r="K126" s="41"/>
      <c r="L126" s="41"/>
      <c r="M126" s="41"/>
      <c r="N126" s="41"/>
      <c r="O126" s="41"/>
      <c r="P126" s="41"/>
      <c r="Q126" s="41"/>
      <c r="R126" s="41"/>
    </row>
    <row r="127" spans="1:18" x14ac:dyDescent="0.2">
      <c r="A127" s="44" t="s">
        <v>694</v>
      </c>
      <c r="B127" s="48" t="s">
        <v>296</v>
      </c>
      <c r="C127" s="48"/>
      <c r="D127" s="125"/>
      <c r="E127" s="119"/>
      <c r="F127" s="139"/>
      <c r="G127" s="120">
        <v>2</v>
      </c>
      <c r="H127" s="43">
        <f t="shared" si="13"/>
        <v>0</v>
      </c>
      <c r="I127" s="45"/>
      <c r="J127" s="41"/>
      <c r="K127" s="41"/>
      <c r="L127" s="41"/>
      <c r="M127" s="41"/>
      <c r="N127" s="41"/>
      <c r="O127" s="41"/>
      <c r="P127" s="41"/>
      <c r="Q127" s="41"/>
      <c r="R127" s="41"/>
    </row>
    <row r="128" spans="1:18" x14ac:dyDescent="0.2">
      <c r="A128" s="44" t="s">
        <v>694</v>
      </c>
      <c r="B128" s="48" t="s">
        <v>501</v>
      </c>
      <c r="C128" s="48" t="s">
        <v>260</v>
      </c>
      <c r="D128" s="125"/>
      <c r="E128" s="119"/>
      <c r="F128" s="139"/>
      <c r="G128" s="120">
        <v>1</v>
      </c>
      <c r="H128" s="43">
        <f t="shared" si="13"/>
        <v>0</v>
      </c>
      <c r="I128" s="45"/>
      <c r="J128" s="41"/>
      <c r="K128" s="41"/>
      <c r="L128" s="41"/>
      <c r="M128" s="41"/>
      <c r="N128" s="41"/>
      <c r="O128" s="41"/>
      <c r="P128" s="41"/>
      <c r="Q128" s="41"/>
      <c r="R128" s="41"/>
    </row>
    <row r="129" spans="1:18" x14ac:dyDescent="0.2">
      <c r="A129" s="44" t="s">
        <v>694</v>
      </c>
      <c r="B129" s="48" t="s">
        <v>502</v>
      </c>
      <c r="C129" s="48"/>
      <c r="D129" s="125"/>
      <c r="E129" s="119"/>
      <c r="F129" s="139"/>
      <c r="G129" s="120">
        <v>3.3</v>
      </c>
      <c r="H129" s="43">
        <f t="shared" si="13"/>
        <v>0</v>
      </c>
      <c r="I129" s="45"/>
      <c r="J129" s="41"/>
      <c r="K129" s="41"/>
      <c r="L129" s="41"/>
      <c r="M129" s="41"/>
      <c r="N129" s="41"/>
      <c r="O129" s="41"/>
      <c r="P129" s="41"/>
      <c r="Q129" s="41"/>
      <c r="R129" s="41"/>
    </row>
    <row r="130" spans="1:18" x14ac:dyDescent="0.2">
      <c r="A130" s="44" t="s">
        <v>694</v>
      </c>
      <c r="B130" s="48" t="s">
        <v>503</v>
      </c>
      <c r="C130" s="48"/>
      <c r="D130" s="125"/>
      <c r="E130" s="119"/>
      <c r="F130" s="139"/>
      <c r="G130" s="120">
        <v>4.5999999999999996</v>
      </c>
      <c r="H130" s="43">
        <f t="shared" si="13"/>
        <v>0</v>
      </c>
      <c r="I130" s="45"/>
      <c r="J130" s="41"/>
      <c r="K130" s="41"/>
      <c r="L130" s="41"/>
      <c r="M130" s="41"/>
      <c r="N130" s="41"/>
      <c r="O130" s="41"/>
      <c r="P130" s="41"/>
      <c r="Q130" s="41"/>
      <c r="R130" s="41"/>
    </row>
    <row r="131" spans="1:18" x14ac:dyDescent="0.2">
      <c r="A131" s="44" t="s">
        <v>694</v>
      </c>
      <c r="B131" s="48" t="s">
        <v>504</v>
      </c>
      <c r="C131" s="48"/>
      <c r="D131" s="125"/>
      <c r="E131" s="119"/>
      <c r="F131" s="139"/>
      <c r="G131" s="120">
        <v>4.8</v>
      </c>
      <c r="H131" s="43">
        <f t="shared" si="13"/>
        <v>0</v>
      </c>
      <c r="I131" s="45"/>
      <c r="J131" s="41"/>
      <c r="K131" s="41"/>
      <c r="L131" s="41"/>
      <c r="M131" s="41"/>
      <c r="N131" s="41"/>
      <c r="O131" s="41"/>
      <c r="P131" s="41"/>
      <c r="Q131" s="41"/>
      <c r="R131" s="41"/>
    </row>
    <row r="132" spans="1:18" x14ac:dyDescent="0.2">
      <c r="A132" s="44" t="s">
        <v>694</v>
      </c>
      <c r="B132" s="48" t="s">
        <v>286</v>
      </c>
      <c r="C132" s="48" t="s">
        <v>279</v>
      </c>
      <c r="D132" s="125"/>
      <c r="E132" s="119"/>
      <c r="F132" s="139"/>
      <c r="G132" s="120">
        <v>3.3</v>
      </c>
      <c r="H132" s="43">
        <f t="shared" si="13"/>
        <v>0</v>
      </c>
      <c r="I132" s="45">
        <v>50</v>
      </c>
      <c r="J132" s="41"/>
      <c r="K132" s="41"/>
      <c r="L132" s="41"/>
      <c r="M132" s="41"/>
      <c r="N132" s="41"/>
      <c r="O132" s="41"/>
      <c r="P132" s="41"/>
      <c r="Q132" s="41"/>
      <c r="R132" s="41"/>
    </row>
    <row r="133" spans="1:18" x14ac:dyDescent="0.2">
      <c r="A133" s="44" t="s">
        <v>694</v>
      </c>
      <c r="B133" s="48" t="s">
        <v>505</v>
      </c>
      <c r="C133" s="48"/>
      <c r="D133" s="125"/>
      <c r="E133" s="119"/>
      <c r="F133" s="139"/>
      <c r="G133" s="120">
        <v>13.6</v>
      </c>
      <c r="H133" s="43">
        <f t="shared" si="13"/>
        <v>0</v>
      </c>
      <c r="I133" s="45"/>
      <c r="J133" s="41"/>
      <c r="K133" s="41"/>
      <c r="L133" s="41"/>
      <c r="M133" s="41"/>
      <c r="N133" s="41"/>
      <c r="O133" s="41"/>
      <c r="P133" s="41"/>
      <c r="Q133" s="41"/>
      <c r="R133" s="41"/>
    </row>
    <row r="134" spans="1:18" x14ac:dyDescent="0.2">
      <c r="A134" s="44" t="s">
        <v>694</v>
      </c>
      <c r="B134" s="48" t="s">
        <v>506</v>
      </c>
      <c r="C134" s="48"/>
      <c r="D134" s="125"/>
      <c r="E134" s="119"/>
      <c r="F134" s="139"/>
      <c r="G134" s="120">
        <v>14.2</v>
      </c>
      <c r="H134" s="43">
        <f t="shared" si="13"/>
        <v>0</v>
      </c>
      <c r="I134" s="45"/>
      <c r="J134" s="41"/>
      <c r="K134" s="41"/>
      <c r="L134" s="41"/>
      <c r="M134" s="41"/>
      <c r="N134" s="41"/>
      <c r="O134" s="41"/>
      <c r="P134" s="41"/>
      <c r="Q134" s="41"/>
      <c r="R134" s="41"/>
    </row>
    <row r="135" spans="1:18" x14ac:dyDescent="0.2">
      <c r="A135" s="44" t="s">
        <v>694</v>
      </c>
      <c r="B135" s="48" t="s">
        <v>287</v>
      </c>
      <c r="C135" s="48" t="s">
        <v>221</v>
      </c>
      <c r="D135" s="125"/>
      <c r="E135" s="119"/>
      <c r="F135" s="139"/>
      <c r="G135" s="120">
        <v>9.8000000000000007</v>
      </c>
      <c r="H135" s="43">
        <f t="shared" si="13"/>
        <v>0</v>
      </c>
      <c r="I135" s="45">
        <v>6.5</v>
      </c>
      <c r="J135" s="41"/>
      <c r="K135" s="41"/>
      <c r="L135" s="41"/>
      <c r="M135" s="41"/>
      <c r="N135" s="41"/>
      <c r="O135" s="41"/>
      <c r="P135" s="41"/>
      <c r="Q135" s="41"/>
      <c r="R135" s="41"/>
    </row>
    <row r="136" spans="1:18" x14ac:dyDescent="0.2">
      <c r="A136" s="44" t="s">
        <v>694</v>
      </c>
      <c r="B136" s="48" t="s">
        <v>288</v>
      </c>
      <c r="C136" s="48" t="s">
        <v>259</v>
      </c>
      <c r="D136" s="125"/>
      <c r="E136" s="119"/>
      <c r="F136" s="139"/>
      <c r="G136" s="120">
        <v>2.7</v>
      </c>
      <c r="H136" s="43">
        <f t="shared" si="13"/>
        <v>0</v>
      </c>
      <c r="I136" s="45">
        <v>35</v>
      </c>
      <c r="J136" s="41"/>
      <c r="K136" s="41"/>
      <c r="L136" s="41"/>
      <c r="M136" s="41"/>
      <c r="N136" s="41"/>
      <c r="O136" s="41"/>
      <c r="P136" s="41"/>
      <c r="Q136" s="41"/>
      <c r="R136" s="41"/>
    </row>
    <row r="137" spans="1:18" x14ac:dyDescent="0.2">
      <c r="A137" s="44" t="s">
        <v>694</v>
      </c>
      <c r="B137" s="48" t="s">
        <v>288</v>
      </c>
      <c r="C137" s="48" t="s">
        <v>260</v>
      </c>
      <c r="D137" s="125"/>
      <c r="E137" s="119"/>
      <c r="F137" s="139"/>
      <c r="G137" s="120">
        <v>1.4</v>
      </c>
      <c r="H137" s="43">
        <f t="shared" si="13"/>
        <v>0</v>
      </c>
      <c r="I137" s="45">
        <v>104</v>
      </c>
      <c r="J137" s="41"/>
      <c r="K137" s="41"/>
      <c r="L137" s="41"/>
      <c r="M137" s="41"/>
      <c r="N137" s="41"/>
      <c r="O137" s="41"/>
      <c r="P137" s="41"/>
      <c r="Q137" s="41"/>
      <c r="R137" s="41"/>
    </row>
    <row r="138" spans="1:18" x14ac:dyDescent="0.2">
      <c r="A138" s="44" t="s">
        <v>694</v>
      </c>
      <c r="B138" s="48" t="s">
        <v>289</v>
      </c>
      <c r="C138" s="48" t="s">
        <v>264</v>
      </c>
      <c r="D138" s="125"/>
      <c r="E138" s="119"/>
      <c r="F138" s="139"/>
      <c r="G138" s="120">
        <v>2.6</v>
      </c>
      <c r="H138" s="43">
        <f t="shared" si="13"/>
        <v>0</v>
      </c>
      <c r="I138" s="78" t="s">
        <v>316</v>
      </c>
      <c r="J138" s="41"/>
      <c r="K138" s="41"/>
      <c r="L138" s="41"/>
      <c r="M138" s="41"/>
      <c r="N138" s="41"/>
      <c r="O138" s="41"/>
      <c r="P138" s="41"/>
      <c r="Q138" s="41"/>
      <c r="R138" s="41"/>
    </row>
    <row r="139" spans="1:18" x14ac:dyDescent="0.2">
      <c r="A139" s="44" t="s">
        <v>694</v>
      </c>
      <c r="B139" s="48" t="s">
        <v>289</v>
      </c>
      <c r="C139" s="48" t="s">
        <v>239</v>
      </c>
      <c r="D139" s="125"/>
      <c r="E139" s="119"/>
      <c r="F139" s="139"/>
      <c r="G139" s="120">
        <v>2.8</v>
      </c>
      <c r="H139" s="43">
        <f t="shared" si="13"/>
        <v>0</v>
      </c>
      <c r="I139" s="45" t="s">
        <v>311</v>
      </c>
      <c r="J139" s="41"/>
      <c r="K139" s="41"/>
      <c r="L139" s="41"/>
      <c r="M139" s="41"/>
      <c r="N139" s="41"/>
      <c r="O139" s="41"/>
      <c r="P139" s="41"/>
      <c r="Q139" s="41"/>
      <c r="R139" s="41"/>
    </row>
    <row r="140" spans="1:18" x14ac:dyDescent="0.2">
      <c r="A140" s="44" t="s">
        <v>694</v>
      </c>
      <c r="B140" s="48" t="s">
        <v>507</v>
      </c>
      <c r="C140" s="48"/>
      <c r="D140" s="125"/>
      <c r="E140" s="119"/>
      <c r="F140" s="139"/>
      <c r="G140" s="120">
        <v>1.2</v>
      </c>
      <c r="H140" s="43">
        <f t="shared" si="13"/>
        <v>0</v>
      </c>
      <c r="I140" s="45"/>
      <c r="J140" s="41"/>
      <c r="K140" s="41"/>
      <c r="L140" s="41"/>
      <c r="M140" s="41"/>
      <c r="N140" s="41"/>
      <c r="O140" s="41"/>
      <c r="P140" s="41"/>
      <c r="Q140" s="41"/>
      <c r="R140" s="41"/>
    </row>
    <row r="141" spans="1:18" x14ac:dyDescent="0.2">
      <c r="A141" s="44" t="s">
        <v>694</v>
      </c>
      <c r="B141" s="48" t="s">
        <v>508</v>
      </c>
      <c r="C141" s="48"/>
      <c r="D141" s="125"/>
      <c r="E141" s="119"/>
      <c r="F141" s="139"/>
      <c r="G141" s="120">
        <v>4.5</v>
      </c>
      <c r="H141" s="43">
        <f t="shared" si="13"/>
        <v>0</v>
      </c>
      <c r="I141" s="45"/>
      <c r="J141" s="41"/>
      <c r="K141" s="41"/>
      <c r="L141" s="41"/>
      <c r="M141" s="41"/>
      <c r="N141" s="41"/>
      <c r="O141" s="41"/>
      <c r="P141" s="41"/>
      <c r="Q141" s="41"/>
      <c r="R141" s="41"/>
    </row>
    <row r="142" spans="1:18" x14ac:dyDescent="0.2">
      <c r="A142" s="44" t="s">
        <v>694</v>
      </c>
      <c r="B142" s="48" t="s">
        <v>509</v>
      </c>
      <c r="C142" s="48"/>
      <c r="D142" s="125"/>
      <c r="E142" s="119"/>
      <c r="F142" s="139"/>
      <c r="G142" s="120">
        <v>3.3</v>
      </c>
      <c r="H142" s="43">
        <f t="shared" si="13"/>
        <v>0</v>
      </c>
      <c r="I142" s="45"/>
      <c r="J142" s="41"/>
      <c r="K142" s="41"/>
      <c r="L142" s="41"/>
      <c r="M142" s="41"/>
      <c r="N142" s="41"/>
      <c r="O142" s="41"/>
      <c r="P142" s="41"/>
      <c r="Q142" s="41"/>
      <c r="R142" s="41"/>
    </row>
    <row r="143" spans="1:18" x14ac:dyDescent="0.2">
      <c r="A143" s="44" t="s">
        <v>694</v>
      </c>
      <c r="B143" s="48" t="s">
        <v>510</v>
      </c>
      <c r="C143" s="48"/>
      <c r="D143" s="125"/>
      <c r="E143" s="119"/>
      <c r="F143" s="139"/>
      <c r="G143" s="120">
        <v>4.9000000000000004</v>
      </c>
      <c r="H143" s="43">
        <f t="shared" si="13"/>
        <v>0</v>
      </c>
      <c r="I143" s="45"/>
      <c r="J143" s="41"/>
      <c r="K143" s="41"/>
      <c r="L143" s="41"/>
      <c r="M143" s="41"/>
      <c r="N143" s="41"/>
      <c r="O143" s="41"/>
      <c r="P143" s="41"/>
      <c r="Q143" s="41"/>
      <c r="R143" s="41"/>
    </row>
    <row r="144" spans="1:18" x14ac:dyDescent="0.2">
      <c r="A144" s="44" t="s">
        <v>694</v>
      </c>
      <c r="B144" s="48" t="s">
        <v>290</v>
      </c>
      <c r="C144" s="48" t="s">
        <v>225</v>
      </c>
      <c r="D144" s="125"/>
      <c r="E144" s="120">
        <v>26</v>
      </c>
      <c r="F144" s="125"/>
      <c r="G144" s="120">
        <v>4.9000000000000004</v>
      </c>
      <c r="H144" s="43">
        <f>D144*F144/E144*G144</f>
        <v>0</v>
      </c>
      <c r="I144" s="45" t="s">
        <v>307</v>
      </c>
      <c r="J144" s="41"/>
      <c r="K144" s="41"/>
      <c r="L144" s="41"/>
      <c r="M144" s="41"/>
      <c r="N144" s="41"/>
      <c r="O144" s="41"/>
      <c r="P144" s="41"/>
      <c r="Q144" s="41"/>
      <c r="R144" s="41"/>
    </row>
    <row r="145" spans="1:18" x14ac:dyDescent="0.2">
      <c r="A145" s="44" t="s">
        <v>694</v>
      </c>
      <c r="B145" s="48" t="s">
        <v>511</v>
      </c>
      <c r="C145" s="48"/>
      <c r="D145" s="125"/>
      <c r="E145" s="119"/>
      <c r="F145" s="139"/>
      <c r="G145" s="120">
        <v>9.6999999999999993</v>
      </c>
      <c r="H145" s="43">
        <f t="shared" ref="H145:H149" si="14">D145*G145</f>
        <v>0</v>
      </c>
      <c r="I145" s="45"/>
      <c r="J145" s="41"/>
      <c r="K145" s="41"/>
      <c r="L145" s="41"/>
      <c r="M145" s="41"/>
      <c r="N145" s="41"/>
      <c r="O145" s="41"/>
      <c r="P145" s="41"/>
      <c r="Q145" s="41"/>
      <c r="R145" s="41"/>
    </row>
    <row r="146" spans="1:18" x14ac:dyDescent="0.2">
      <c r="A146" s="44" t="s">
        <v>694</v>
      </c>
      <c r="B146" s="48" t="s">
        <v>294</v>
      </c>
      <c r="C146" s="48" t="s">
        <v>259</v>
      </c>
      <c r="D146" s="125"/>
      <c r="E146" s="119"/>
      <c r="F146" s="139"/>
      <c r="G146" s="120">
        <v>3</v>
      </c>
      <c r="H146" s="43">
        <f t="shared" si="14"/>
        <v>0</v>
      </c>
      <c r="I146" s="45">
        <v>65</v>
      </c>
      <c r="J146" s="41"/>
      <c r="K146" s="41"/>
      <c r="L146" s="41"/>
      <c r="M146" s="41"/>
      <c r="N146" s="41"/>
      <c r="O146" s="41"/>
      <c r="P146" s="41"/>
      <c r="Q146" s="41"/>
      <c r="R146" s="41"/>
    </row>
    <row r="147" spans="1:18" x14ac:dyDescent="0.2">
      <c r="A147" s="44" t="s">
        <v>694</v>
      </c>
      <c r="B147" s="48" t="s">
        <v>294</v>
      </c>
      <c r="C147" s="48" t="s">
        <v>260</v>
      </c>
      <c r="D147" s="125"/>
      <c r="E147" s="119"/>
      <c r="F147" s="139"/>
      <c r="G147" s="120">
        <v>1.5</v>
      </c>
      <c r="H147" s="43">
        <f t="shared" si="14"/>
        <v>0</v>
      </c>
      <c r="I147" s="45">
        <v>175</v>
      </c>
      <c r="J147" s="41"/>
      <c r="K147" s="41"/>
      <c r="L147" s="41"/>
      <c r="M147" s="41"/>
      <c r="N147" s="41"/>
      <c r="O147" s="41"/>
      <c r="P147" s="41"/>
      <c r="Q147" s="41"/>
      <c r="R147" s="41"/>
    </row>
    <row r="148" spans="1:18" x14ac:dyDescent="0.2">
      <c r="A148" s="44" t="s">
        <v>694</v>
      </c>
      <c r="B148" s="48" t="s">
        <v>695</v>
      </c>
      <c r="C148" s="48" t="s">
        <v>259</v>
      </c>
      <c r="D148" s="125"/>
      <c r="E148" s="119"/>
      <c r="F148" s="139"/>
      <c r="G148" s="120">
        <v>3</v>
      </c>
      <c r="H148" s="43">
        <f t="shared" si="14"/>
        <v>0</v>
      </c>
      <c r="I148" s="45"/>
      <c r="J148" s="41"/>
      <c r="K148" s="41"/>
      <c r="L148" s="41"/>
      <c r="M148" s="41"/>
      <c r="N148" s="41"/>
      <c r="O148" s="41"/>
      <c r="P148" s="41"/>
      <c r="Q148" s="41"/>
      <c r="R148" s="41"/>
    </row>
    <row r="149" spans="1:18" x14ac:dyDescent="0.2">
      <c r="A149" s="44" t="s">
        <v>694</v>
      </c>
      <c r="B149" s="48" t="s">
        <v>695</v>
      </c>
      <c r="C149" s="48" t="s">
        <v>260</v>
      </c>
      <c r="D149" s="125"/>
      <c r="E149" s="119"/>
      <c r="F149" s="139"/>
      <c r="G149" s="120">
        <v>2.1</v>
      </c>
      <c r="H149" s="43">
        <f t="shared" si="14"/>
        <v>0</v>
      </c>
      <c r="I149" s="45"/>
      <c r="J149" s="41"/>
      <c r="K149" s="41"/>
      <c r="L149" s="41"/>
      <c r="M149" s="41"/>
      <c r="N149" s="41"/>
      <c r="O149" s="41"/>
      <c r="P149" s="41"/>
      <c r="Q149" s="41"/>
      <c r="R149" s="41"/>
    </row>
    <row r="150" spans="1:18" x14ac:dyDescent="0.2">
      <c r="A150" s="42"/>
      <c r="B150" s="41"/>
      <c r="C150" s="41"/>
      <c r="D150" s="116"/>
      <c r="E150" s="119"/>
      <c r="F150" s="138"/>
      <c r="G150" s="133"/>
      <c r="H150" s="75"/>
      <c r="I150" s="41"/>
      <c r="J150" s="41"/>
      <c r="K150" s="41"/>
      <c r="L150" s="41"/>
      <c r="M150" s="41"/>
      <c r="N150" s="41"/>
      <c r="O150" s="41"/>
      <c r="P150" s="41"/>
      <c r="Q150" s="41"/>
      <c r="R150" s="41"/>
    </row>
    <row r="151" spans="1:18" ht="36" customHeight="1" x14ac:dyDescent="0.2">
      <c r="A151" s="37" t="s">
        <v>226</v>
      </c>
      <c r="B151" s="37" t="s">
        <v>227</v>
      </c>
      <c r="C151" s="37"/>
      <c r="D151" s="129" t="s">
        <v>637</v>
      </c>
      <c r="E151" s="134"/>
      <c r="F151" s="139"/>
      <c r="G151" s="134" t="s">
        <v>620</v>
      </c>
      <c r="H151" s="76" t="s">
        <v>636</v>
      </c>
      <c r="I151" s="40"/>
      <c r="J151" s="157" t="s">
        <v>701</v>
      </c>
      <c r="K151" s="157"/>
      <c r="L151" s="157"/>
      <c r="M151" s="157"/>
      <c r="N151" s="157"/>
      <c r="O151" s="157"/>
      <c r="P151" s="157"/>
      <c r="Q151" s="157"/>
      <c r="R151" s="157"/>
    </row>
    <row r="152" spans="1:18" x14ac:dyDescent="0.2">
      <c r="A152" s="44" t="s">
        <v>515</v>
      </c>
      <c r="B152" s="48" t="s">
        <v>513</v>
      </c>
      <c r="C152" s="42"/>
      <c r="D152" s="125"/>
      <c r="E152" s="119"/>
      <c r="F152" s="139"/>
      <c r="G152" s="131">
        <v>1.2</v>
      </c>
      <c r="H152" s="43">
        <f>D152*G152</f>
        <v>0</v>
      </c>
      <c r="I152" s="45"/>
      <c r="J152" s="157"/>
      <c r="K152" s="157"/>
      <c r="L152" s="157"/>
      <c r="M152" s="157"/>
      <c r="N152" s="157"/>
      <c r="O152" s="157"/>
      <c r="P152" s="157"/>
      <c r="Q152" s="157"/>
      <c r="R152" s="157"/>
    </row>
    <row r="153" spans="1:18" x14ac:dyDescent="0.2">
      <c r="A153" s="44" t="s">
        <v>515</v>
      </c>
      <c r="B153" s="48" t="s">
        <v>696</v>
      </c>
      <c r="C153" s="42"/>
      <c r="D153" s="125"/>
      <c r="E153" s="119"/>
      <c r="F153" s="139"/>
      <c r="G153" s="131">
        <v>3.7</v>
      </c>
      <c r="H153" s="43">
        <f t="shared" ref="H153:H155" si="15">D153*G153</f>
        <v>0</v>
      </c>
      <c r="I153" s="45"/>
      <c r="J153" s="157"/>
      <c r="K153" s="157"/>
      <c r="L153" s="157"/>
      <c r="M153" s="157"/>
      <c r="N153" s="157"/>
      <c r="O153" s="157"/>
      <c r="P153" s="157"/>
      <c r="Q153" s="157"/>
      <c r="R153" s="157"/>
    </row>
    <row r="154" spans="1:18" ht="24" x14ac:dyDescent="0.2">
      <c r="A154" s="44" t="s">
        <v>515</v>
      </c>
      <c r="B154" s="48" t="s">
        <v>697</v>
      </c>
      <c r="C154" s="42"/>
      <c r="D154" s="125"/>
      <c r="E154" s="119"/>
      <c r="F154" s="139"/>
      <c r="G154" s="131">
        <v>6</v>
      </c>
      <c r="H154" s="43">
        <f t="shared" si="15"/>
        <v>0</v>
      </c>
      <c r="I154" s="45"/>
      <c r="J154" s="41"/>
      <c r="K154" s="41"/>
      <c r="L154" s="41"/>
      <c r="M154" s="41"/>
      <c r="N154" s="41"/>
      <c r="O154" s="41"/>
      <c r="P154" s="41"/>
      <c r="Q154" s="41"/>
      <c r="R154" s="41"/>
    </row>
    <row r="155" spans="1:18" x14ac:dyDescent="0.2">
      <c r="A155" s="44" t="s">
        <v>515</v>
      </c>
      <c r="B155" s="48" t="s">
        <v>698</v>
      </c>
      <c r="C155" s="42"/>
      <c r="D155" s="125"/>
      <c r="E155" s="119"/>
      <c r="F155" s="139"/>
      <c r="G155" s="131">
        <v>4.5</v>
      </c>
      <c r="H155" s="43">
        <f t="shared" si="15"/>
        <v>0</v>
      </c>
      <c r="I155" s="45"/>
      <c r="J155" s="41"/>
      <c r="K155" s="41"/>
      <c r="L155" s="41"/>
      <c r="M155" s="41"/>
      <c r="N155" s="41"/>
      <c r="O155" s="41"/>
      <c r="P155" s="41"/>
      <c r="Q155" s="41"/>
      <c r="R155" s="41"/>
    </row>
    <row r="156" spans="1:18" x14ac:dyDescent="0.2">
      <c r="A156" s="44" t="s">
        <v>515</v>
      </c>
      <c r="B156" s="48" t="s">
        <v>680</v>
      </c>
      <c r="C156" s="42"/>
      <c r="D156" s="125"/>
      <c r="E156" s="119"/>
      <c r="F156" s="139"/>
      <c r="G156" s="131">
        <v>0.8</v>
      </c>
      <c r="H156" s="43">
        <f>D156*G156</f>
        <v>0</v>
      </c>
      <c r="I156" s="45"/>
      <c r="J156" s="41"/>
      <c r="K156" s="41"/>
      <c r="L156" s="41"/>
      <c r="M156" s="41"/>
      <c r="N156" s="41"/>
      <c r="O156" s="41"/>
      <c r="P156" s="41"/>
      <c r="Q156" s="41"/>
      <c r="R156" s="41"/>
    </row>
    <row r="157" spans="1:18" x14ac:dyDescent="0.2">
      <c r="A157" s="44"/>
      <c r="B157" s="48"/>
      <c r="C157" s="42"/>
      <c r="D157" s="116"/>
      <c r="E157" s="119"/>
      <c r="F157" s="139"/>
      <c r="G157" s="133"/>
      <c r="H157" s="75"/>
      <c r="I157" s="41"/>
      <c r="J157" s="41"/>
      <c r="K157" s="41"/>
      <c r="L157" s="41"/>
      <c r="M157" s="41"/>
      <c r="N157" s="41"/>
      <c r="O157" s="41"/>
      <c r="P157" s="41"/>
      <c r="Q157" s="41"/>
      <c r="R157" s="41"/>
    </row>
    <row r="158" spans="1:18" ht="36" customHeight="1" x14ac:dyDescent="0.2">
      <c r="A158" s="37" t="s">
        <v>226</v>
      </c>
      <c r="B158" s="37" t="s">
        <v>227</v>
      </c>
      <c r="C158" s="37"/>
      <c r="D158" s="128" t="s">
        <v>638</v>
      </c>
      <c r="E158" s="135" t="s">
        <v>672</v>
      </c>
      <c r="F158" s="139"/>
      <c r="G158" s="148" t="s">
        <v>671</v>
      </c>
      <c r="H158" s="107" t="s">
        <v>707</v>
      </c>
      <c r="I158" s="93" t="s">
        <v>596</v>
      </c>
      <c r="J158" s="157" t="s">
        <v>703</v>
      </c>
      <c r="K158" s="157"/>
      <c r="L158" s="157"/>
      <c r="M158" s="157"/>
      <c r="N158" s="157"/>
      <c r="O158" s="157"/>
      <c r="P158" s="157"/>
      <c r="Q158" s="157"/>
      <c r="R158" s="157"/>
    </row>
    <row r="159" spans="1:18" x14ac:dyDescent="0.2">
      <c r="A159" s="44" t="s">
        <v>515</v>
      </c>
      <c r="B159" s="48" t="s">
        <v>621</v>
      </c>
      <c r="C159" s="42"/>
      <c r="D159" s="125"/>
      <c r="E159" s="126"/>
      <c r="F159" s="139"/>
      <c r="G159" s="131">
        <v>3.33</v>
      </c>
      <c r="H159" s="43">
        <f>(G159*E159)*D159</f>
        <v>0</v>
      </c>
      <c r="I159" s="45" t="s">
        <v>623</v>
      </c>
      <c r="J159" s="41"/>
      <c r="K159" s="41"/>
      <c r="L159" s="41"/>
      <c r="M159" s="41"/>
      <c r="N159" s="41"/>
      <c r="O159" s="41"/>
      <c r="P159" s="41"/>
      <c r="Q159" s="41"/>
      <c r="R159" s="41"/>
    </row>
    <row r="160" spans="1:18" x14ac:dyDescent="0.2">
      <c r="A160" s="44" t="s">
        <v>515</v>
      </c>
      <c r="B160" s="48" t="s">
        <v>514</v>
      </c>
      <c r="C160" s="42"/>
      <c r="D160" s="125"/>
      <c r="E160" s="126"/>
      <c r="F160" s="139"/>
      <c r="G160" s="131">
        <v>3</v>
      </c>
      <c r="H160" s="43">
        <f>(G160*E160)*D160</f>
        <v>0</v>
      </c>
      <c r="I160" s="45" t="s">
        <v>624</v>
      </c>
      <c r="J160" s="41"/>
      <c r="K160" s="41"/>
      <c r="L160" s="41"/>
      <c r="M160" s="41"/>
      <c r="N160" s="41"/>
      <c r="O160" s="41"/>
      <c r="P160" s="41"/>
      <c r="Q160" s="41"/>
      <c r="R160" s="41"/>
    </row>
    <row r="161" spans="1:18" x14ac:dyDescent="0.2">
      <c r="A161" s="44" t="s">
        <v>515</v>
      </c>
      <c r="B161" s="48" t="s">
        <v>622</v>
      </c>
      <c r="C161" s="42"/>
      <c r="D161" s="125"/>
      <c r="E161" s="126"/>
      <c r="F161" s="139"/>
      <c r="G161" s="131">
        <v>3</v>
      </c>
      <c r="H161" s="43">
        <f>(G161*E161)*D161</f>
        <v>0</v>
      </c>
      <c r="I161" s="45" t="s">
        <v>625</v>
      </c>
      <c r="J161" s="41"/>
      <c r="K161" s="41"/>
      <c r="L161" s="41"/>
      <c r="M161" s="41"/>
      <c r="N161" s="41"/>
      <c r="O161" s="41"/>
      <c r="P161" s="41"/>
      <c r="Q161" s="41"/>
      <c r="R161" s="41"/>
    </row>
    <row r="162" spans="1:18" x14ac:dyDescent="0.2">
      <c r="A162" s="44"/>
      <c r="B162" s="48"/>
      <c r="C162" s="42"/>
      <c r="D162" s="116"/>
      <c r="E162" s="119"/>
      <c r="F162" s="139"/>
      <c r="G162" s="133"/>
      <c r="H162" s="75"/>
      <c r="I162" s="41"/>
      <c r="J162" s="41"/>
      <c r="K162" s="41"/>
      <c r="L162" s="41"/>
      <c r="M162" s="41"/>
      <c r="N162" s="41"/>
      <c r="O162" s="41"/>
      <c r="P162" s="41"/>
      <c r="Q162" s="41"/>
      <c r="R162" s="41"/>
    </row>
    <row r="163" spans="1:18" ht="36" x14ac:dyDescent="0.2">
      <c r="A163" s="37" t="s">
        <v>226</v>
      </c>
      <c r="B163" s="37" t="s">
        <v>615</v>
      </c>
      <c r="C163" s="37"/>
      <c r="D163" s="128" t="s">
        <v>638</v>
      </c>
      <c r="E163" s="136"/>
      <c r="F163" s="140"/>
      <c r="G163" s="134" t="s">
        <v>702</v>
      </c>
      <c r="H163" s="107" t="s">
        <v>707</v>
      </c>
      <c r="I163" s="41"/>
      <c r="J163" s="157" t="s">
        <v>703</v>
      </c>
      <c r="K163" s="157"/>
      <c r="L163" s="157"/>
      <c r="M163" s="157"/>
      <c r="N163" s="157"/>
      <c r="O163" s="157"/>
      <c r="P163" s="157"/>
      <c r="Q163" s="157"/>
      <c r="R163" s="157"/>
    </row>
    <row r="164" spans="1:18" x14ac:dyDescent="0.2">
      <c r="A164" s="44" t="s">
        <v>580</v>
      </c>
      <c r="B164" s="44" t="s">
        <v>582</v>
      </c>
      <c r="C164" s="48"/>
      <c r="D164" s="125"/>
      <c r="E164" s="136"/>
      <c r="F164" s="140"/>
      <c r="G164" s="120">
        <v>20</v>
      </c>
      <c r="H164" s="43">
        <f>D164*G164</f>
        <v>0</v>
      </c>
      <c r="I164" s="41"/>
      <c r="J164" s="158" t="s">
        <v>619</v>
      </c>
      <c r="K164" s="159"/>
      <c r="L164" s="159"/>
      <c r="M164" s="159"/>
      <c r="N164" s="159"/>
      <c r="O164" s="159"/>
      <c r="P164" s="159"/>
      <c r="Q164" s="159"/>
      <c r="R164" s="159"/>
    </row>
    <row r="165" spans="1:18" x14ac:dyDescent="0.2">
      <c r="A165" s="44" t="s">
        <v>580</v>
      </c>
      <c r="B165" s="44" t="s">
        <v>583</v>
      </c>
      <c r="C165" s="48"/>
      <c r="D165" s="125"/>
      <c r="E165" s="136"/>
      <c r="F165" s="140"/>
      <c r="G165" s="120">
        <v>40</v>
      </c>
      <c r="H165" s="43">
        <f>D165*G165</f>
        <v>0</v>
      </c>
      <c r="I165" s="41"/>
      <c r="J165" s="159"/>
      <c r="K165" s="159"/>
      <c r="L165" s="159"/>
      <c r="M165" s="159"/>
      <c r="N165" s="159"/>
      <c r="O165" s="159"/>
      <c r="P165" s="159"/>
      <c r="Q165" s="159"/>
      <c r="R165" s="159"/>
    </row>
    <row r="166" spans="1:18" x14ac:dyDescent="0.2">
      <c r="A166" s="44" t="s">
        <v>580</v>
      </c>
      <c r="B166" s="44" t="s">
        <v>618</v>
      </c>
      <c r="C166" s="48"/>
      <c r="D166" s="125"/>
      <c r="E166" s="136"/>
      <c r="F166" s="140"/>
      <c r="G166" s="120">
        <v>60</v>
      </c>
      <c r="H166" s="43">
        <f>D166*G166</f>
        <v>0</v>
      </c>
      <c r="I166" s="41"/>
      <c r="J166" s="159"/>
      <c r="K166" s="159"/>
      <c r="L166" s="159"/>
      <c r="M166" s="159"/>
      <c r="N166" s="159"/>
      <c r="O166" s="159"/>
      <c r="P166" s="159"/>
      <c r="Q166" s="159"/>
      <c r="R166" s="159"/>
    </row>
    <row r="167" spans="1:18" x14ac:dyDescent="0.2">
      <c r="A167" s="44"/>
      <c r="B167" s="44"/>
      <c r="C167" s="48"/>
      <c r="D167" s="130"/>
      <c r="E167" s="137"/>
      <c r="F167" s="140"/>
      <c r="G167" s="143"/>
      <c r="H167" s="48"/>
      <c r="I167" s="41"/>
      <c r="J167" s="41"/>
      <c r="K167" s="41"/>
      <c r="L167" s="41"/>
      <c r="M167" s="41"/>
      <c r="N167" s="41"/>
      <c r="O167" s="41"/>
      <c r="P167" s="41"/>
      <c r="Q167" s="41"/>
      <c r="R167" s="41"/>
    </row>
    <row r="168" spans="1:18" ht="36" customHeight="1" x14ac:dyDescent="0.2">
      <c r="A168" s="37" t="s">
        <v>226</v>
      </c>
      <c r="B168" s="37" t="s">
        <v>227</v>
      </c>
      <c r="C168" s="37" t="s">
        <v>615</v>
      </c>
      <c r="D168" s="128" t="s">
        <v>638</v>
      </c>
      <c r="E168" s="135" t="s">
        <v>672</v>
      </c>
      <c r="F168" s="139" t="s">
        <v>704</v>
      </c>
      <c r="G168" s="148" t="s">
        <v>705</v>
      </c>
      <c r="H168" s="107" t="s">
        <v>707</v>
      </c>
      <c r="I168" s="93" t="s">
        <v>596</v>
      </c>
      <c r="J168" s="157" t="s">
        <v>706</v>
      </c>
      <c r="K168" s="157"/>
      <c r="L168" s="157"/>
      <c r="M168" s="157"/>
      <c r="N168" s="157"/>
      <c r="O168" s="157"/>
      <c r="P168" s="157"/>
      <c r="Q168" s="157"/>
      <c r="R168" s="157"/>
    </row>
    <row r="169" spans="1:18" x14ac:dyDescent="0.2">
      <c r="A169" s="44" t="s">
        <v>581</v>
      </c>
      <c r="B169" s="44" t="s">
        <v>685</v>
      </c>
      <c r="C169" s="48"/>
      <c r="D169" s="125"/>
      <c r="E169" s="126"/>
      <c r="F169" s="124">
        <v>100</v>
      </c>
      <c r="G169" s="120">
        <v>1.7</v>
      </c>
      <c r="H169" s="43">
        <f>(F169+G169*E169)*D169</f>
        <v>0</v>
      </c>
      <c r="I169" s="45"/>
      <c r="J169" s="157"/>
      <c r="K169" s="157"/>
      <c r="L169" s="157"/>
      <c r="M169" s="157"/>
      <c r="N169" s="157"/>
      <c r="O169" s="157"/>
      <c r="P169" s="157"/>
      <c r="Q169" s="157"/>
      <c r="R169" s="157"/>
    </row>
    <row r="170" spans="1:18" x14ac:dyDescent="0.2">
      <c r="A170" s="44" t="s">
        <v>581</v>
      </c>
      <c r="B170" s="44" t="s">
        <v>584</v>
      </c>
      <c r="C170" s="48" t="s">
        <v>610</v>
      </c>
      <c r="D170" s="125"/>
      <c r="E170" s="126"/>
      <c r="F170" s="124">
        <v>80</v>
      </c>
      <c r="G170" s="120">
        <v>0.6</v>
      </c>
      <c r="H170" s="43">
        <f>(F170+G170*E170)*D170</f>
        <v>0</v>
      </c>
      <c r="I170" s="45" t="s">
        <v>597</v>
      </c>
      <c r="J170" s="41"/>
      <c r="K170" s="41"/>
      <c r="L170" s="41"/>
      <c r="M170" s="41"/>
      <c r="N170" s="41"/>
      <c r="O170" s="41"/>
      <c r="P170" s="41"/>
      <c r="Q170" s="41"/>
      <c r="R170" s="41"/>
    </row>
    <row r="171" spans="1:18" x14ac:dyDescent="0.2">
      <c r="A171" s="44" t="s">
        <v>581</v>
      </c>
      <c r="B171" s="44" t="s">
        <v>585</v>
      </c>
      <c r="C171" s="48"/>
      <c r="D171" s="125"/>
      <c r="E171" s="126"/>
      <c r="F171" s="124">
        <v>90</v>
      </c>
      <c r="G171" s="120">
        <v>1.2</v>
      </c>
      <c r="H171" s="43">
        <f t="shared" ref="H171:H189" si="16">(F171+G171*E171)*D171</f>
        <v>0</v>
      </c>
      <c r="I171" s="45" t="s">
        <v>598</v>
      </c>
      <c r="J171" s="41"/>
      <c r="K171" s="41"/>
      <c r="L171" s="41"/>
      <c r="M171" s="41"/>
      <c r="N171" s="41"/>
      <c r="O171" s="41"/>
      <c r="P171" s="41"/>
      <c r="Q171" s="41"/>
      <c r="R171" s="41"/>
    </row>
    <row r="172" spans="1:18" x14ac:dyDescent="0.2">
      <c r="A172" s="44" t="s">
        <v>581</v>
      </c>
      <c r="B172" s="44" t="s">
        <v>616</v>
      </c>
      <c r="C172" s="48" t="s">
        <v>612</v>
      </c>
      <c r="D172" s="125"/>
      <c r="E172" s="126"/>
      <c r="F172" s="124">
        <v>80</v>
      </c>
      <c r="G172" s="120">
        <v>0.7</v>
      </c>
      <c r="H172" s="43">
        <f t="shared" si="16"/>
        <v>0</v>
      </c>
      <c r="I172" s="45" t="s">
        <v>599</v>
      </c>
      <c r="J172" s="41"/>
      <c r="K172" s="41"/>
      <c r="L172" s="41"/>
      <c r="M172" s="41"/>
      <c r="N172" s="41"/>
      <c r="O172" s="41"/>
      <c r="P172" s="41"/>
      <c r="Q172" s="41"/>
      <c r="R172" s="41"/>
    </row>
    <row r="173" spans="1:18" x14ac:dyDescent="0.2">
      <c r="A173" s="44" t="s">
        <v>581</v>
      </c>
      <c r="B173" s="44" t="s">
        <v>586</v>
      </c>
      <c r="C173" s="48" t="s">
        <v>611</v>
      </c>
      <c r="D173" s="125"/>
      <c r="E173" s="126"/>
      <c r="F173" s="124">
        <v>90</v>
      </c>
      <c r="G173" s="120">
        <v>1.4</v>
      </c>
      <c r="H173" s="43">
        <f t="shared" si="16"/>
        <v>0</v>
      </c>
      <c r="I173" s="45" t="s">
        <v>600</v>
      </c>
      <c r="J173" s="41"/>
      <c r="K173" s="41"/>
      <c r="L173" s="41"/>
      <c r="M173" s="41"/>
      <c r="N173" s="41"/>
      <c r="O173" s="41"/>
      <c r="P173" s="41"/>
      <c r="Q173" s="41"/>
      <c r="R173" s="41"/>
    </row>
    <row r="174" spans="1:18" x14ac:dyDescent="0.2">
      <c r="A174" s="44" t="s">
        <v>581</v>
      </c>
      <c r="B174" s="44" t="s">
        <v>686</v>
      </c>
      <c r="C174" s="48" t="s">
        <v>689</v>
      </c>
      <c r="D174" s="125"/>
      <c r="E174" s="126"/>
      <c r="F174" s="124">
        <v>75</v>
      </c>
      <c r="G174" s="120">
        <v>1.3</v>
      </c>
      <c r="H174" s="43">
        <f t="shared" si="16"/>
        <v>0</v>
      </c>
      <c r="I174" s="45"/>
      <c r="J174" s="157"/>
      <c r="K174" s="157"/>
      <c r="L174" s="157"/>
      <c r="M174" s="157"/>
      <c r="N174" s="157"/>
      <c r="O174" s="157"/>
      <c r="P174" s="157"/>
      <c r="Q174" s="157"/>
      <c r="R174" s="157"/>
    </row>
    <row r="175" spans="1:18" x14ac:dyDescent="0.2">
      <c r="A175" s="44" t="s">
        <v>581</v>
      </c>
      <c r="B175" s="44" t="s">
        <v>687</v>
      </c>
      <c r="C175" s="48" t="s">
        <v>689</v>
      </c>
      <c r="D175" s="125"/>
      <c r="E175" s="126"/>
      <c r="F175" s="124">
        <v>75</v>
      </c>
      <c r="G175" s="120">
        <v>1.3</v>
      </c>
      <c r="H175" s="43">
        <f t="shared" si="16"/>
        <v>0</v>
      </c>
      <c r="I175" s="45"/>
      <c r="J175" s="157"/>
      <c r="K175" s="157"/>
      <c r="L175" s="157"/>
      <c r="M175" s="157"/>
      <c r="N175" s="157"/>
      <c r="O175" s="157"/>
      <c r="P175" s="157"/>
      <c r="Q175" s="157"/>
      <c r="R175" s="157"/>
    </row>
    <row r="176" spans="1:18" x14ac:dyDescent="0.2">
      <c r="A176" s="44" t="s">
        <v>581</v>
      </c>
      <c r="B176" s="44" t="s">
        <v>688</v>
      </c>
      <c r="C176" s="48" t="s">
        <v>689</v>
      </c>
      <c r="D176" s="125"/>
      <c r="E176" s="126"/>
      <c r="F176" s="124">
        <v>75</v>
      </c>
      <c r="G176" s="120">
        <v>1.3</v>
      </c>
      <c r="H176" s="43">
        <f t="shared" si="16"/>
        <v>0</v>
      </c>
      <c r="I176" s="45"/>
      <c r="J176" s="157"/>
      <c r="K176" s="157"/>
      <c r="L176" s="157"/>
      <c r="M176" s="157"/>
      <c r="N176" s="157"/>
      <c r="O176" s="157"/>
      <c r="P176" s="157"/>
      <c r="Q176" s="157"/>
      <c r="R176" s="157"/>
    </row>
    <row r="177" spans="1:18" x14ac:dyDescent="0.2">
      <c r="A177" s="44" t="s">
        <v>581</v>
      </c>
      <c r="B177" s="44" t="s">
        <v>676</v>
      </c>
      <c r="C177" s="48" t="s">
        <v>610</v>
      </c>
      <c r="D177" s="125"/>
      <c r="E177" s="126"/>
      <c r="F177" s="124">
        <v>20</v>
      </c>
      <c r="G177" s="120">
        <v>2</v>
      </c>
      <c r="H177" s="43">
        <f t="shared" si="16"/>
        <v>0</v>
      </c>
      <c r="I177" s="45" t="s">
        <v>601</v>
      </c>
      <c r="J177" s="41"/>
      <c r="K177" s="41"/>
      <c r="L177" s="41"/>
      <c r="M177" s="41"/>
      <c r="N177" s="41"/>
      <c r="O177" s="41"/>
      <c r="P177" s="41"/>
      <c r="Q177" s="41"/>
      <c r="R177" s="41"/>
    </row>
    <row r="178" spans="1:18" x14ac:dyDescent="0.2">
      <c r="A178" s="44" t="s">
        <v>581</v>
      </c>
      <c r="B178" s="44" t="s">
        <v>587</v>
      </c>
      <c r="C178" s="48" t="s">
        <v>612</v>
      </c>
      <c r="D178" s="125"/>
      <c r="E178" s="126"/>
      <c r="F178" s="124">
        <v>90</v>
      </c>
      <c r="G178" s="120">
        <v>1.2</v>
      </c>
      <c r="H178" s="43">
        <f t="shared" si="16"/>
        <v>0</v>
      </c>
      <c r="I178" s="45" t="s">
        <v>602</v>
      </c>
      <c r="J178" s="41"/>
      <c r="K178" s="41"/>
      <c r="L178" s="41"/>
      <c r="M178" s="41"/>
      <c r="N178" s="41"/>
      <c r="O178" s="41"/>
      <c r="P178" s="41"/>
      <c r="Q178" s="41"/>
      <c r="R178" s="41"/>
    </row>
    <row r="179" spans="1:18" x14ac:dyDescent="0.2">
      <c r="A179" s="44" t="s">
        <v>581</v>
      </c>
      <c r="B179" s="44" t="s">
        <v>690</v>
      </c>
      <c r="C179" s="48" t="s">
        <v>689</v>
      </c>
      <c r="D179" s="125"/>
      <c r="E179" s="126"/>
      <c r="F179" s="124">
        <v>125</v>
      </c>
      <c r="G179" s="120">
        <v>2.8</v>
      </c>
      <c r="H179" s="43">
        <f t="shared" si="16"/>
        <v>0</v>
      </c>
      <c r="I179" s="45"/>
      <c r="J179" s="157"/>
      <c r="K179" s="157"/>
      <c r="L179" s="157"/>
      <c r="M179" s="157"/>
      <c r="N179" s="157"/>
      <c r="O179" s="157"/>
      <c r="P179" s="157"/>
      <c r="Q179" s="157"/>
      <c r="R179" s="157"/>
    </row>
    <row r="180" spans="1:18" x14ac:dyDescent="0.2">
      <c r="A180" s="44" t="s">
        <v>581</v>
      </c>
      <c r="B180" s="44" t="s">
        <v>588</v>
      </c>
      <c r="C180" s="48" t="s">
        <v>611</v>
      </c>
      <c r="D180" s="125"/>
      <c r="E180" s="126"/>
      <c r="F180" s="124">
        <v>90</v>
      </c>
      <c r="G180" s="120">
        <v>1.3</v>
      </c>
      <c r="H180" s="43">
        <f t="shared" si="16"/>
        <v>0</v>
      </c>
      <c r="I180" s="45" t="s">
        <v>603</v>
      </c>
      <c r="J180" s="41"/>
      <c r="K180" s="41"/>
      <c r="L180" s="41"/>
      <c r="M180" s="41"/>
      <c r="N180" s="41"/>
      <c r="O180" s="41"/>
      <c r="P180" s="41"/>
      <c r="Q180" s="41"/>
      <c r="R180" s="41"/>
    </row>
    <row r="181" spans="1:18" x14ac:dyDescent="0.2">
      <c r="A181" s="44" t="s">
        <v>581</v>
      </c>
      <c r="B181" s="44" t="s">
        <v>589</v>
      </c>
      <c r="C181" s="48" t="s">
        <v>612</v>
      </c>
      <c r="D181" s="125"/>
      <c r="E181" s="126"/>
      <c r="F181" s="124">
        <v>90</v>
      </c>
      <c r="G181" s="120">
        <v>1.3</v>
      </c>
      <c r="H181" s="43">
        <f t="shared" si="16"/>
        <v>0</v>
      </c>
      <c r="I181" s="45" t="s">
        <v>604</v>
      </c>
      <c r="J181" s="41"/>
      <c r="K181" s="41"/>
      <c r="L181" s="41"/>
      <c r="M181" s="41"/>
      <c r="N181" s="41"/>
      <c r="O181" s="41"/>
      <c r="P181" s="41"/>
      <c r="Q181" s="41"/>
      <c r="R181" s="41"/>
    </row>
    <row r="182" spans="1:18" x14ac:dyDescent="0.2">
      <c r="A182" s="44" t="s">
        <v>581</v>
      </c>
      <c r="B182" s="44" t="s">
        <v>617</v>
      </c>
      <c r="C182" s="48" t="s">
        <v>611</v>
      </c>
      <c r="D182" s="125"/>
      <c r="E182" s="126"/>
      <c r="F182" s="124">
        <v>90</v>
      </c>
      <c r="G182" s="120">
        <v>0.9</v>
      </c>
      <c r="H182" s="43">
        <f t="shared" si="16"/>
        <v>0</v>
      </c>
      <c r="I182" s="45" t="s">
        <v>605</v>
      </c>
      <c r="J182" s="41"/>
      <c r="K182" s="41"/>
      <c r="L182" s="41"/>
      <c r="M182" s="41"/>
      <c r="N182" s="41"/>
      <c r="O182" s="41"/>
      <c r="P182" s="41"/>
      <c r="Q182" s="41"/>
      <c r="R182" s="41"/>
    </row>
    <row r="183" spans="1:18" x14ac:dyDescent="0.2">
      <c r="A183" s="44" t="s">
        <v>581</v>
      </c>
      <c r="B183" s="44" t="s">
        <v>590</v>
      </c>
      <c r="C183" s="48" t="s">
        <v>611</v>
      </c>
      <c r="D183" s="125"/>
      <c r="E183" s="126"/>
      <c r="F183" s="124">
        <v>90</v>
      </c>
      <c r="G183" s="120">
        <v>0.9</v>
      </c>
      <c r="H183" s="43">
        <f t="shared" si="16"/>
        <v>0</v>
      </c>
      <c r="I183" s="45" t="s">
        <v>606</v>
      </c>
      <c r="J183" s="41"/>
      <c r="K183" s="41"/>
      <c r="L183" s="41"/>
      <c r="M183" s="41"/>
      <c r="N183" s="41"/>
      <c r="O183" s="41"/>
      <c r="P183" s="41"/>
      <c r="Q183" s="41"/>
      <c r="R183" s="41"/>
    </row>
    <row r="184" spans="1:18" x14ac:dyDescent="0.2">
      <c r="A184" s="44" t="s">
        <v>581</v>
      </c>
      <c r="B184" s="44" t="s">
        <v>591</v>
      </c>
      <c r="C184" s="48" t="s">
        <v>612</v>
      </c>
      <c r="D184" s="125"/>
      <c r="E184" s="126"/>
      <c r="F184" s="141">
        <v>30</v>
      </c>
      <c r="G184" s="120">
        <v>10</v>
      </c>
      <c r="H184" s="43">
        <f t="shared" si="16"/>
        <v>0</v>
      </c>
      <c r="I184" s="45" t="s">
        <v>609</v>
      </c>
      <c r="J184" s="41"/>
      <c r="K184" s="41"/>
      <c r="L184" s="41"/>
      <c r="M184" s="41"/>
      <c r="N184" s="41"/>
      <c r="O184" s="41"/>
      <c r="P184" s="41"/>
      <c r="Q184" s="41"/>
      <c r="R184" s="41"/>
    </row>
    <row r="185" spans="1:18" x14ac:dyDescent="0.2">
      <c r="A185" s="44" t="s">
        <v>581</v>
      </c>
      <c r="B185" s="44" t="s">
        <v>691</v>
      </c>
      <c r="C185" s="48" t="s">
        <v>689</v>
      </c>
      <c r="D185" s="125"/>
      <c r="E185" s="126"/>
      <c r="F185" s="141">
        <v>50</v>
      </c>
      <c r="G185" s="120">
        <v>1.22</v>
      </c>
      <c r="H185" s="43">
        <f t="shared" si="16"/>
        <v>0</v>
      </c>
      <c r="I185" s="45"/>
      <c r="J185" s="157"/>
      <c r="K185" s="157"/>
      <c r="L185" s="157"/>
      <c r="M185" s="157"/>
      <c r="N185" s="157"/>
      <c r="O185" s="157"/>
      <c r="P185" s="157"/>
      <c r="Q185" s="157"/>
      <c r="R185" s="157"/>
    </row>
    <row r="186" spans="1:18" x14ac:dyDescent="0.2">
      <c r="A186" s="44" t="s">
        <v>581</v>
      </c>
      <c r="B186" s="44" t="s">
        <v>592</v>
      </c>
      <c r="C186" s="48" t="s">
        <v>611</v>
      </c>
      <c r="D186" s="125"/>
      <c r="E186" s="126"/>
      <c r="F186" s="124">
        <v>40</v>
      </c>
      <c r="G186" s="120">
        <v>15</v>
      </c>
      <c r="H186" s="43">
        <f t="shared" si="16"/>
        <v>0</v>
      </c>
      <c r="I186" s="45" t="s">
        <v>607</v>
      </c>
      <c r="J186" s="41"/>
      <c r="K186" s="41"/>
      <c r="L186" s="41"/>
      <c r="M186" s="41"/>
      <c r="N186" s="41"/>
      <c r="O186" s="41"/>
      <c r="P186" s="41"/>
      <c r="Q186" s="41"/>
      <c r="R186" s="41"/>
    </row>
    <row r="187" spans="1:18" x14ac:dyDescent="0.2">
      <c r="A187" s="44" t="s">
        <v>581</v>
      </c>
      <c r="B187" s="44" t="s">
        <v>593</v>
      </c>
      <c r="C187" s="48" t="s">
        <v>613</v>
      </c>
      <c r="D187" s="125"/>
      <c r="E187" s="126"/>
      <c r="F187" s="124">
        <v>90</v>
      </c>
      <c r="G187" s="120">
        <v>5</v>
      </c>
      <c r="H187" s="43">
        <f t="shared" si="16"/>
        <v>0</v>
      </c>
      <c r="I187" s="45" t="s">
        <v>608</v>
      </c>
      <c r="J187" s="41"/>
      <c r="K187" s="41"/>
      <c r="L187" s="41"/>
      <c r="M187" s="41"/>
      <c r="N187" s="41"/>
      <c r="O187" s="41"/>
      <c r="P187" s="41"/>
      <c r="Q187" s="41"/>
      <c r="R187" s="41"/>
    </row>
    <row r="188" spans="1:18" x14ac:dyDescent="0.2">
      <c r="A188" s="44" t="s">
        <v>581</v>
      </c>
      <c r="B188" s="44" t="s">
        <v>594</v>
      </c>
      <c r="C188" s="48" t="s">
        <v>614</v>
      </c>
      <c r="D188" s="125"/>
      <c r="E188" s="126"/>
      <c r="F188" s="124">
        <v>70</v>
      </c>
      <c r="G188" s="120">
        <v>13.5</v>
      </c>
      <c r="H188" s="43">
        <f t="shared" si="16"/>
        <v>0</v>
      </c>
      <c r="I188" s="45" t="s">
        <v>607</v>
      </c>
      <c r="J188" s="41"/>
      <c r="K188" s="41"/>
      <c r="L188" s="41"/>
      <c r="M188" s="41"/>
      <c r="N188" s="41"/>
      <c r="O188" s="41"/>
      <c r="P188" s="41"/>
      <c r="Q188" s="41"/>
      <c r="R188" s="41"/>
    </row>
    <row r="189" spans="1:18" x14ac:dyDescent="0.2">
      <c r="A189" s="44" t="s">
        <v>581</v>
      </c>
      <c r="B189" s="44" t="s">
        <v>595</v>
      </c>
      <c r="C189" s="48" t="s">
        <v>614</v>
      </c>
      <c r="D189" s="125"/>
      <c r="E189" s="126"/>
      <c r="F189" s="124">
        <v>90</v>
      </c>
      <c r="G189" s="120">
        <v>10</v>
      </c>
      <c r="H189" s="43">
        <f t="shared" si="16"/>
        <v>0</v>
      </c>
      <c r="I189" s="45" t="s">
        <v>608</v>
      </c>
      <c r="J189" s="41"/>
      <c r="K189" s="41"/>
      <c r="L189" s="41"/>
      <c r="M189" s="41"/>
      <c r="N189" s="41"/>
      <c r="O189" s="41"/>
      <c r="P189" s="41"/>
      <c r="Q189" s="41"/>
      <c r="R189" s="41"/>
    </row>
    <row r="190" spans="1:18" x14ac:dyDescent="0.2">
      <c r="A190" s="42"/>
      <c r="B190" s="41"/>
      <c r="C190" s="41"/>
      <c r="D190" s="116"/>
      <c r="E190" s="45"/>
      <c r="F190" s="138"/>
      <c r="G190" s="133"/>
      <c r="H190" s="75"/>
      <c r="I190" s="41"/>
      <c r="J190" s="41"/>
      <c r="K190" s="41"/>
      <c r="L190" s="41"/>
      <c r="M190" s="41"/>
      <c r="N190" s="41"/>
      <c r="O190" s="41"/>
      <c r="P190" s="41"/>
      <c r="Q190" s="41"/>
      <c r="R190" s="41"/>
    </row>
    <row r="191" spans="1:18" ht="36" x14ac:dyDescent="0.2">
      <c r="A191" s="37" t="s">
        <v>226</v>
      </c>
      <c r="B191" s="37" t="s">
        <v>227</v>
      </c>
      <c r="C191" s="37" t="s">
        <v>228</v>
      </c>
      <c r="D191" s="128" t="s">
        <v>635</v>
      </c>
      <c r="E191" s="39"/>
      <c r="F191" s="139"/>
      <c r="G191" s="134" t="s">
        <v>462</v>
      </c>
      <c r="H191" s="76" t="s">
        <v>636</v>
      </c>
      <c r="I191" s="40" t="s">
        <v>666</v>
      </c>
      <c r="J191" s="157" t="s">
        <v>464</v>
      </c>
      <c r="K191" s="157"/>
      <c r="L191" s="157"/>
      <c r="M191" s="157"/>
      <c r="N191" s="157"/>
      <c r="O191" s="157"/>
      <c r="P191" s="157"/>
      <c r="Q191" s="157"/>
      <c r="R191" s="157"/>
    </row>
    <row r="192" spans="1:18" x14ac:dyDescent="0.2">
      <c r="A192" s="44" t="s">
        <v>317</v>
      </c>
      <c r="B192" s="48" t="s">
        <v>224</v>
      </c>
      <c r="C192" s="48" t="s">
        <v>318</v>
      </c>
      <c r="D192" s="125"/>
      <c r="E192" s="81"/>
      <c r="F192" s="139"/>
      <c r="G192" s="120">
        <v>17</v>
      </c>
      <c r="H192" s="43">
        <f t="shared" ref="H192:H207" si="17">D192*G192</f>
        <v>0</v>
      </c>
      <c r="I192" s="82">
        <v>3000</v>
      </c>
      <c r="J192" s="72"/>
      <c r="K192" s="41"/>
      <c r="L192" s="41"/>
      <c r="M192" s="41"/>
      <c r="N192" s="41"/>
      <c r="O192" s="41"/>
      <c r="P192" s="41"/>
      <c r="Q192" s="41"/>
      <c r="R192" s="41"/>
    </row>
    <row r="193" spans="1:18" x14ac:dyDescent="0.2">
      <c r="A193" s="44" t="s">
        <v>317</v>
      </c>
      <c r="B193" s="48" t="s">
        <v>319</v>
      </c>
      <c r="C193" s="48" t="s">
        <v>318</v>
      </c>
      <c r="D193" s="125"/>
      <c r="E193" s="81"/>
      <c r="F193" s="139"/>
      <c r="G193" s="120">
        <v>25</v>
      </c>
      <c r="H193" s="43">
        <f t="shared" si="17"/>
        <v>0</v>
      </c>
      <c r="I193" s="82">
        <v>2000</v>
      </c>
      <c r="J193" s="72"/>
      <c r="K193" s="41"/>
      <c r="L193" s="41"/>
      <c r="M193" s="41"/>
      <c r="N193" s="41"/>
      <c r="O193" s="41"/>
      <c r="P193" s="41"/>
      <c r="Q193" s="41"/>
      <c r="R193" s="41"/>
    </row>
    <row r="194" spans="1:18" x14ac:dyDescent="0.2">
      <c r="A194" s="44" t="s">
        <v>317</v>
      </c>
      <c r="B194" s="44" t="s">
        <v>320</v>
      </c>
      <c r="C194" s="48" t="s">
        <v>318</v>
      </c>
      <c r="D194" s="125"/>
      <c r="E194" s="81"/>
      <c r="F194" s="139"/>
      <c r="G194" s="120">
        <v>34</v>
      </c>
      <c r="H194" s="43">
        <f t="shared" si="17"/>
        <v>0</v>
      </c>
      <c r="I194" s="45">
        <v>300</v>
      </c>
      <c r="J194" s="41"/>
      <c r="K194" s="41"/>
      <c r="L194" s="41"/>
      <c r="M194" s="41"/>
      <c r="N194" s="41"/>
      <c r="O194" s="41"/>
      <c r="P194" s="41"/>
      <c r="Q194" s="41"/>
      <c r="R194" s="41"/>
    </row>
    <row r="195" spans="1:18" x14ac:dyDescent="0.2">
      <c r="A195" s="44" t="s">
        <v>317</v>
      </c>
      <c r="B195" s="44" t="s">
        <v>321</v>
      </c>
      <c r="C195" s="48" t="s">
        <v>318</v>
      </c>
      <c r="D195" s="125"/>
      <c r="E195" s="81"/>
      <c r="F195" s="139"/>
      <c r="G195" s="120">
        <v>34</v>
      </c>
      <c r="H195" s="43">
        <f t="shared" si="17"/>
        <v>0</v>
      </c>
      <c r="I195" s="45">
        <v>600</v>
      </c>
      <c r="J195" s="41"/>
      <c r="K195" s="41"/>
      <c r="L195" s="41"/>
      <c r="M195" s="41"/>
      <c r="N195" s="41"/>
      <c r="O195" s="41"/>
      <c r="P195" s="41"/>
      <c r="Q195" s="41"/>
      <c r="R195" s="41"/>
    </row>
    <row r="196" spans="1:18" x14ac:dyDescent="0.2">
      <c r="A196" s="44" t="s">
        <v>317</v>
      </c>
      <c r="B196" s="48" t="s">
        <v>322</v>
      </c>
      <c r="C196" s="48" t="s">
        <v>318</v>
      </c>
      <c r="D196" s="125"/>
      <c r="E196" s="81"/>
      <c r="F196" s="139"/>
      <c r="G196" s="120">
        <v>23</v>
      </c>
      <c r="H196" s="43">
        <f t="shared" si="17"/>
        <v>0</v>
      </c>
      <c r="I196" s="45">
        <v>900</v>
      </c>
      <c r="J196" s="41"/>
      <c r="K196" s="41"/>
      <c r="L196" s="41"/>
      <c r="M196" s="41"/>
      <c r="N196" s="41"/>
      <c r="O196" s="41"/>
      <c r="P196" s="41"/>
      <c r="Q196" s="41"/>
      <c r="R196" s="41"/>
    </row>
    <row r="197" spans="1:18" x14ac:dyDescent="0.2">
      <c r="A197" s="44" t="s">
        <v>317</v>
      </c>
      <c r="B197" s="48" t="s">
        <v>323</v>
      </c>
      <c r="C197" s="48" t="s">
        <v>318</v>
      </c>
      <c r="D197" s="125"/>
      <c r="E197" s="81"/>
      <c r="F197" s="139"/>
      <c r="G197" s="120">
        <v>25</v>
      </c>
      <c r="H197" s="43">
        <f t="shared" si="17"/>
        <v>0</v>
      </c>
      <c r="I197" s="82">
        <v>1400</v>
      </c>
      <c r="J197" s="41"/>
      <c r="K197" s="41"/>
      <c r="L197" s="41"/>
      <c r="M197" s="41"/>
      <c r="N197" s="41"/>
      <c r="O197" s="41"/>
      <c r="P197" s="41"/>
      <c r="Q197" s="41"/>
      <c r="R197" s="41"/>
    </row>
    <row r="198" spans="1:18" x14ac:dyDescent="0.2">
      <c r="A198" s="44" t="s">
        <v>317</v>
      </c>
      <c r="B198" s="44" t="s">
        <v>324</v>
      </c>
      <c r="C198" s="48" t="s">
        <v>318</v>
      </c>
      <c r="D198" s="125"/>
      <c r="E198" s="81"/>
      <c r="F198" s="139"/>
      <c r="G198" s="120">
        <v>25</v>
      </c>
      <c r="H198" s="43">
        <f t="shared" si="17"/>
        <v>0</v>
      </c>
      <c r="I198" s="82">
        <v>1000</v>
      </c>
      <c r="J198" s="41"/>
      <c r="K198" s="41"/>
      <c r="L198" s="41"/>
      <c r="M198" s="41"/>
      <c r="N198" s="41"/>
      <c r="O198" s="41"/>
      <c r="P198" s="41"/>
      <c r="Q198" s="41"/>
      <c r="R198" s="41"/>
    </row>
    <row r="199" spans="1:18" x14ac:dyDescent="0.2">
      <c r="A199" s="44" t="s">
        <v>317</v>
      </c>
      <c r="B199" s="44" t="s">
        <v>325</v>
      </c>
      <c r="C199" s="48" t="s">
        <v>318</v>
      </c>
      <c r="D199" s="125"/>
      <c r="E199" s="81"/>
      <c r="F199" s="139"/>
      <c r="G199" s="120">
        <v>23</v>
      </c>
      <c r="H199" s="43">
        <f t="shared" si="17"/>
        <v>0</v>
      </c>
      <c r="I199" s="82">
        <v>1100</v>
      </c>
      <c r="J199" s="41"/>
      <c r="K199" s="41"/>
      <c r="L199" s="41"/>
      <c r="M199" s="41"/>
      <c r="N199" s="41"/>
      <c r="O199" s="41"/>
      <c r="P199" s="41"/>
      <c r="Q199" s="41"/>
      <c r="R199" s="41"/>
    </row>
    <row r="200" spans="1:18" x14ac:dyDescent="0.2">
      <c r="A200" s="44" t="s">
        <v>317</v>
      </c>
      <c r="B200" s="44" t="s">
        <v>283</v>
      </c>
      <c r="C200" s="48" t="s">
        <v>318</v>
      </c>
      <c r="D200" s="125"/>
      <c r="E200" s="81"/>
      <c r="F200" s="139"/>
      <c r="G200" s="120">
        <v>40</v>
      </c>
      <c r="H200" s="43">
        <f t="shared" si="17"/>
        <v>0</v>
      </c>
      <c r="I200" s="45">
        <v>500</v>
      </c>
      <c r="J200" s="41"/>
      <c r="K200" s="41"/>
      <c r="L200" s="41"/>
      <c r="M200" s="41"/>
      <c r="N200" s="41"/>
      <c r="O200" s="41"/>
      <c r="P200" s="41"/>
      <c r="Q200" s="41"/>
      <c r="R200" s="41"/>
    </row>
    <row r="201" spans="1:18" x14ac:dyDescent="0.2">
      <c r="A201" s="44" t="s">
        <v>317</v>
      </c>
      <c r="B201" s="44" t="s">
        <v>284</v>
      </c>
      <c r="C201" s="48" t="s">
        <v>318</v>
      </c>
      <c r="D201" s="125"/>
      <c r="E201" s="81"/>
      <c r="F201" s="139"/>
      <c r="G201" s="120">
        <v>23</v>
      </c>
      <c r="H201" s="43">
        <f t="shared" si="17"/>
        <v>0</v>
      </c>
      <c r="I201" s="82">
        <v>1100</v>
      </c>
      <c r="J201" s="41"/>
      <c r="K201" s="41"/>
      <c r="L201" s="41"/>
      <c r="M201" s="41"/>
      <c r="N201" s="41"/>
      <c r="O201" s="41"/>
      <c r="P201" s="41"/>
      <c r="Q201" s="41"/>
      <c r="R201" s="41"/>
    </row>
    <row r="202" spans="1:18" x14ac:dyDescent="0.2">
      <c r="A202" s="44" t="s">
        <v>317</v>
      </c>
      <c r="B202" s="44" t="s">
        <v>326</v>
      </c>
      <c r="C202" s="48" t="s">
        <v>318</v>
      </c>
      <c r="D202" s="125"/>
      <c r="E202" s="81"/>
      <c r="F202" s="139"/>
      <c r="G202" s="120">
        <v>43</v>
      </c>
      <c r="H202" s="43">
        <f t="shared" si="17"/>
        <v>0</v>
      </c>
      <c r="I202" s="45">
        <v>350</v>
      </c>
      <c r="J202" s="41"/>
      <c r="K202" s="41"/>
      <c r="L202" s="41"/>
      <c r="M202" s="41"/>
      <c r="N202" s="41"/>
      <c r="O202" s="41"/>
      <c r="P202" s="41"/>
      <c r="Q202" s="41"/>
      <c r="R202" s="41"/>
    </row>
    <row r="203" spans="1:18" x14ac:dyDescent="0.2">
      <c r="A203" s="44" t="s">
        <v>317</v>
      </c>
      <c r="B203" s="44" t="s">
        <v>327</v>
      </c>
      <c r="C203" s="48" t="s">
        <v>318</v>
      </c>
      <c r="D203" s="125"/>
      <c r="E203" s="81"/>
      <c r="F203" s="139"/>
      <c r="G203" s="120">
        <v>42</v>
      </c>
      <c r="H203" s="43">
        <f t="shared" si="17"/>
        <v>0</v>
      </c>
      <c r="I203" s="45">
        <v>600</v>
      </c>
      <c r="J203" s="41"/>
      <c r="K203" s="41"/>
      <c r="L203" s="41"/>
      <c r="M203" s="41"/>
      <c r="N203" s="41"/>
      <c r="O203" s="41"/>
      <c r="P203" s="41"/>
      <c r="Q203" s="41"/>
      <c r="R203" s="41"/>
    </row>
    <row r="204" spans="1:18" x14ac:dyDescent="0.2">
      <c r="A204" s="44" t="s">
        <v>317</v>
      </c>
      <c r="B204" s="44" t="s">
        <v>328</v>
      </c>
      <c r="C204" s="48" t="s">
        <v>318</v>
      </c>
      <c r="D204" s="125"/>
      <c r="E204" s="81"/>
      <c r="F204" s="139"/>
      <c r="G204" s="120">
        <v>50</v>
      </c>
      <c r="H204" s="43">
        <f t="shared" si="17"/>
        <v>0</v>
      </c>
      <c r="I204" s="45">
        <v>400</v>
      </c>
      <c r="J204" s="41"/>
      <c r="K204" s="41"/>
      <c r="L204" s="41"/>
      <c r="M204" s="41"/>
      <c r="N204" s="41"/>
      <c r="O204" s="41"/>
      <c r="P204" s="41"/>
      <c r="Q204" s="41"/>
      <c r="R204" s="41"/>
    </row>
    <row r="205" spans="1:18" x14ac:dyDescent="0.2">
      <c r="A205" s="44" t="s">
        <v>317</v>
      </c>
      <c r="B205" s="44" t="s">
        <v>329</v>
      </c>
      <c r="C205" s="48" t="s">
        <v>318</v>
      </c>
      <c r="D205" s="125"/>
      <c r="E205" s="81"/>
      <c r="F205" s="139"/>
      <c r="G205" s="120">
        <v>42</v>
      </c>
      <c r="H205" s="43">
        <f t="shared" si="17"/>
        <v>0</v>
      </c>
      <c r="I205" s="45">
        <v>850</v>
      </c>
      <c r="J205" s="41"/>
      <c r="K205" s="41"/>
      <c r="L205" s="41"/>
      <c r="M205" s="41"/>
      <c r="N205" s="41"/>
      <c r="O205" s="41"/>
      <c r="P205" s="41"/>
      <c r="Q205" s="41"/>
      <c r="R205" s="41"/>
    </row>
    <row r="206" spans="1:18" x14ac:dyDescent="0.2">
      <c r="A206" s="44" t="s">
        <v>317</v>
      </c>
      <c r="B206" s="44" t="s">
        <v>330</v>
      </c>
      <c r="C206" s="48" t="s">
        <v>318</v>
      </c>
      <c r="D206" s="125"/>
      <c r="E206" s="81"/>
      <c r="F206" s="139"/>
      <c r="G206" s="120">
        <v>27</v>
      </c>
      <c r="H206" s="43">
        <f t="shared" si="17"/>
        <v>0</v>
      </c>
      <c r="I206" s="82">
        <v>1300</v>
      </c>
      <c r="J206" s="41"/>
      <c r="K206" s="41"/>
      <c r="L206" s="41"/>
      <c r="M206" s="41"/>
      <c r="N206" s="41"/>
      <c r="O206" s="41"/>
      <c r="P206" s="41"/>
      <c r="Q206" s="41"/>
      <c r="R206" s="41"/>
    </row>
    <row r="207" spans="1:18" x14ac:dyDescent="0.2">
      <c r="A207" s="44" t="s">
        <v>317</v>
      </c>
      <c r="B207" s="44" t="s">
        <v>331</v>
      </c>
      <c r="C207" s="48" t="s">
        <v>318</v>
      </c>
      <c r="D207" s="125"/>
      <c r="E207" s="81"/>
      <c r="F207" s="139"/>
      <c r="G207" s="120">
        <v>20</v>
      </c>
      <c r="H207" s="43">
        <f t="shared" si="17"/>
        <v>0</v>
      </c>
      <c r="I207" s="82">
        <v>1500</v>
      </c>
      <c r="J207" s="41"/>
      <c r="K207" s="41"/>
      <c r="L207" s="41"/>
      <c r="M207" s="41"/>
      <c r="N207" s="41"/>
      <c r="O207" s="41"/>
      <c r="P207" s="41"/>
      <c r="Q207" s="41"/>
      <c r="R207" s="41"/>
    </row>
    <row r="208" spans="1:18" ht="13.5" thickBot="1" x14ac:dyDescent="0.25">
      <c r="A208" s="41"/>
      <c r="B208" s="41"/>
      <c r="C208" s="41"/>
      <c r="D208" s="41"/>
      <c r="E208" s="45"/>
      <c r="F208" s="80"/>
      <c r="G208" s="41"/>
      <c r="H208" s="46"/>
      <c r="I208" s="41"/>
      <c r="J208" s="41"/>
      <c r="K208" s="41"/>
      <c r="L208" s="41"/>
      <c r="M208" s="41"/>
      <c r="N208" s="41"/>
      <c r="O208" s="41"/>
      <c r="P208" s="41"/>
      <c r="Q208" s="41"/>
      <c r="R208" s="41"/>
    </row>
    <row r="209" spans="1:18" ht="13.5" thickBot="1" x14ac:dyDescent="0.25">
      <c r="A209" s="41"/>
      <c r="B209" s="41"/>
      <c r="C209" s="41"/>
      <c r="D209" s="41"/>
      <c r="E209" s="45"/>
      <c r="F209" s="41"/>
      <c r="G209" s="52" t="s">
        <v>332</v>
      </c>
      <c r="H209" s="53">
        <f>SUM(H8:H29,H31:H40,H43:H49,H51:H53,H56:H59,H61:H62,H65:H72,H74,H77:H149,H152:H156,H159:H161,H164:H166,H169:H189,H192:H207)</f>
        <v>0</v>
      </c>
      <c r="I209" s="41"/>
      <c r="J209" s="41"/>
      <c r="K209" s="41"/>
      <c r="L209" s="41"/>
      <c r="M209" s="41"/>
      <c r="N209" s="41"/>
      <c r="O209" s="41"/>
      <c r="P209" s="41"/>
      <c r="Q209" s="41"/>
      <c r="R209" s="41"/>
    </row>
    <row r="210" spans="1:18" x14ac:dyDescent="0.2">
      <c r="A210" s="41"/>
      <c r="B210" s="41"/>
      <c r="C210" s="41"/>
      <c r="D210" s="41"/>
      <c r="E210" s="45"/>
      <c r="F210" s="41"/>
      <c r="G210" s="41"/>
      <c r="H210" s="41"/>
      <c r="I210" s="41"/>
      <c r="J210" s="41"/>
      <c r="K210" s="41"/>
      <c r="L210" s="41"/>
      <c r="M210" s="41"/>
      <c r="N210" s="41"/>
      <c r="O210" s="41"/>
      <c r="P210" s="41"/>
      <c r="Q210" s="41"/>
      <c r="R210" s="41"/>
    </row>
    <row r="211" spans="1:18" x14ac:dyDescent="0.2">
      <c r="A211" s="41"/>
      <c r="B211" s="41"/>
      <c r="C211" s="41"/>
      <c r="D211" s="41"/>
      <c r="E211" s="45"/>
      <c r="F211" s="41"/>
      <c r="G211" s="41"/>
      <c r="H211" s="41"/>
      <c r="I211" s="41"/>
      <c r="J211" s="41"/>
      <c r="K211" s="41"/>
      <c r="L211" s="41"/>
      <c r="M211" s="41"/>
      <c r="N211" s="41"/>
      <c r="O211" s="41"/>
      <c r="P211" s="41"/>
      <c r="Q211" s="41"/>
      <c r="R211" s="41"/>
    </row>
    <row r="212" spans="1:18" x14ac:dyDescent="0.2">
      <c r="A212" s="83" t="s">
        <v>376</v>
      </c>
      <c r="B212" s="54"/>
      <c r="C212" s="54"/>
      <c r="D212" s="54"/>
      <c r="E212" s="84"/>
      <c r="F212" s="54"/>
      <c r="G212" s="54"/>
      <c r="H212" s="54"/>
      <c r="I212" s="54"/>
      <c r="J212" s="85" t="s">
        <v>339</v>
      </c>
      <c r="K212" s="41"/>
      <c r="L212" s="41"/>
      <c r="M212" s="41"/>
      <c r="N212" s="41"/>
      <c r="O212" s="41"/>
      <c r="P212" s="41"/>
      <c r="Q212" s="41"/>
      <c r="R212" s="41"/>
    </row>
    <row r="213" spans="1:18" x14ac:dyDescent="0.2">
      <c r="A213" s="41"/>
      <c r="B213" s="41"/>
      <c r="C213" s="41"/>
      <c r="D213" s="41"/>
      <c r="E213" s="45"/>
      <c r="F213" s="41"/>
      <c r="G213" s="41"/>
      <c r="H213" s="41"/>
      <c r="I213" s="41"/>
      <c r="J213" s="41"/>
      <c r="K213" s="41"/>
      <c r="L213" s="41"/>
      <c r="M213" s="41"/>
      <c r="N213" s="41"/>
      <c r="O213" s="41"/>
      <c r="P213" s="41"/>
      <c r="Q213" s="41"/>
      <c r="R213" s="41"/>
    </row>
    <row r="214" spans="1:18" s="87" customFormat="1" ht="48" x14ac:dyDescent="0.25">
      <c r="A214" s="37" t="s">
        <v>226</v>
      </c>
      <c r="B214" s="37" t="s">
        <v>227</v>
      </c>
      <c r="C214" s="37" t="s">
        <v>375</v>
      </c>
      <c r="D214" s="40" t="s">
        <v>647</v>
      </c>
      <c r="E214" s="39" t="s">
        <v>229</v>
      </c>
      <c r="F214" s="39" t="s">
        <v>657</v>
      </c>
      <c r="G214" s="39" t="s">
        <v>570</v>
      </c>
      <c r="H214" s="40" t="s">
        <v>640</v>
      </c>
      <c r="I214" s="86"/>
      <c r="J214" s="157" t="s">
        <v>463</v>
      </c>
      <c r="K214" s="157"/>
      <c r="L214" s="157"/>
      <c r="M214" s="157"/>
      <c r="N214" s="157"/>
      <c r="O214" s="157"/>
      <c r="P214" s="157"/>
      <c r="Q214" s="157"/>
      <c r="R214" s="157"/>
    </row>
    <row r="215" spans="1:18" x14ac:dyDescent="0.2">
      <c r="A215" s="88" t="s">
        <v>345</v>
      </c>
      <c r="B215" s="44" t="s">
        <v>333</v>
      </c>
      <c r="C215" s="42" t="s">
        <v>334</v>
      </c>
      <c r="D215" s="109"/>
      <c r="E215" s="74" t="s">
        <v>645</v>
      </c>
      <c r="F215" s="142"/>
      <c r="G215" s="120">
        <v>2.5</v>
      </c>
      <c r="H215" s="43">
        <f>D215*F215/16*G215</f>
        <v>0</v>
      </c>
      <c r="I215" s="41"/>
      <c r="J215" s="41"/>
      <c r="K215" s="41"/>
      <c r="L215" s="41"/>
      <c r="M215" s="41"/>
      <c r="N215" s="41"/>
      <c r="O215" s="41"/>
      <c r="P215" s="41"/>
      <c r="Q215" s="41"/>
      <c r="R215" s="41"/>
    </row>
    <row r="216" spans="1:18" x14ac:dyDescent="0.2">
      <c r="A216" s="88" t="s">
        <v>345</v>
      </c>
      <c r="B216" s="44" t="s">
        <v>335</v>
      </c>
      <c r="C216" s="42"/>
      <c r="D216" s="109"/>
      <c r="E216" s="74" t="s">
        <v>646</v>
      </c>
      <c r="F216" s="139"/>
      <c r="G216" s="120">
        <v>15</v>
      </c>
      <c r="H216" s="43">
        <f>D216*G216</f>
        <v>0</v>
      </c>
      <c r="I216" s="41"/>
      <c r="J216" s="41"/>
      <c r="K216" s="41"/>
      <c r="L216" s="41"/>
      <c r="M216" s="41"/>
      <c r="N216" s="41"/>
      <c r="O216" s="41"/>
      <c r="P216" s="41"/>
      <c r="Q216" s="41"/>
      <c r="R216" s="41"/>
    </row>
    <row r="217" spans="1:18" x14ac:dyDescent="0.2">
      <c r="A217" s="88" t="s">
        <v>345</v>
      </c>
      <c r="B217" s="44" t="s">
        <v>346</v>
      </c>
      <c r="C217" s="42"/>
      <c r="D217" s="109"/>
      <c r="E217" s="74" t="s">
        <v>646</v>
      </c>
      <c r="F217" s="139"/>
      <c r="G217" s="120">
        <v>12</v>
      </c>
      <c r="H217" s="43">
        <f>D217*G217</f>
        <v>0</v>
      </c>
      <c r="I217" s="41"/>
      <c r="J217" s="41"/>
      <c r="K217" s="41"/>
      <c r="L217" s="41"/>
      <c r="M217" s="41"/>
      <c r="N217" s="41"/>
      <c r="O217" s="41"/>
      <c r="P217" s="41"/>
      <c r="Q217" s="41"/>
      <c r="R217" s="41"/>
    </row>
    <row r="218" spans="1:18" x14ac:dyDescent="0.2">
      <c r="A218" s="88" t="s">
        <v>345</v>
      </c>
      <c r="B218" s="44" t="s">
        <v>347</v>
      </c>
      <c r="C218" s="42"/>
      <c r="D218" s="109"/>
      <c r="E218" s="74" t="s">
        <v>646</v>
      </c>
      <c r="F218" s="139"/>
      <c r="G218" s="120">
        <v>14</v>
      </c>
      <c r="H218" s="43">
        <f>D218*G218</f>
        <v>0</v>
      </c>
      <c r="I218" s="41"/>
      <c r="J218" s="41"/>
      <c r="K218" s="41"/>
      <c r="L218" s="41"/>
      <c r="M218" s="41"/>
      <c r="N218" s="41"/>
      <c r="O218" s="41"/>
      <c r="P218" s="41"/>
      <c r="Q218" s="41"/>
      <c r="R218" s="41"/>
    </row>
    <row r="219" spans="1:18" x14ac:dyDescent="0.2">
      <c r="A219" s="88" t="s">
        <v>345</v>
      </c>
      <c r="B219" s="44" t="s">
        <v>348</v>
      </c>
      <c r="C219" s="42"/>
      <c r="D219" s="109"/>
      <c r="E219" s="74" t="s">
        <v>645</v>
      </c>
      <c r="F219" s="142"/>
      <c r="G219" s="120">
        <v>25</v>
      </c>
      <c r="H219" s="43">
        <f>D219*F219/16*G219</f>
        <v>0</v>
      </c>
      <c r="I219" s="41"/>
      <c r="J219" s="41"/>
      <c r="K219" s="41"/>
      <c r="L219" s="41"/>
      <c r="M219" s="41"/>
      <c r="N219" s="41"/>
      <c r="O219" s="41"/>
      <c r="P219" s="41"/>
      <c r="Q219" s="41"/>
      <c r="R219" s="41"/>
    </row>
    <row r="220" spans="1:18" x14ac:dyDescent="0.2">
      <c r="A220" s="88" t="s">
        <v>345</v>
      </c>
      <c r="B220" s="44" t="s">
        <v>349</v>
      </c>
      <c r="C220" s="42"/>
      <c r="D220" s="109"/>
      <c r="E220" s="74" t="s">
        <v>646</v>
      </c>
      <c r="F220" s="139"/>
      <c r="G220" s="120">
        <v>8</v>
      </c>
      <c r="H220" s="43">
        <f t="shared" ref="H220:H236" si="18">D220*G220</f>
        <v>0</v>
      </c>
      <c r="I220" s="41"/>
      <c r="J220" s="41"/>
      <c r="K220" s="41"/>
      <c r="L220" s="41"/>
      <c r="M220" s="41"/>
      <c r="N220" s="41"/>
      <c r="O220" s="41"/>
      <c r="P220" s="41"/>
      <c r="Q220" s="41"/>
      <c r="R220" s="41"/>
    </row>
    <row r="221" spans="1:18" x14ac:dyDescent="0.2">
      <c r="A221" s="88" t="s">
        <v>345</v>
      </c>
      <c r="B221" s="44" t="s">
        <v>350</v>
      </c>
      <c r="C221" s="42"/>
      <c r="D221" s="109"/>
      <c r="E221" s="74" t="s">
        <v>646</v>
      </c>
      <c r="F221" s="139"/>
      <c r="G221" s="120">
        <v>20</v>
      </c>
      <c r="H221" s="43">
        <f t="shared" si="18"/>
        <v>0</v>
      </c>
      <c r="I221" s="41"/>
      <c r="J221" s="41"/>
      <c r="K221" s="41"/>
      <c r="L221" s="41"/>
      <c r="M221" s="41"/>
      <c r="N221" s="41"/>
      <c r="O221" s="41"/>
      <c r="P221" s="41"/>
      <c r="Q221" s="41"/>
      <c r="R221" s="41"/>
    </row>
    <row r="222" spans="1:18" x14ac:dyDescent="0.2">
      <c r="A222" s="88" t="s">
        <v>345</v>
      </c>
      <c r="B222" s="44" t="s">
        <v>351</v>
      </c>
      <c r="C222" s="42"/>
      <c r="D222" s="109"/>
      <c r="E222" s="74" t="s">
        <v>646</v>
      </c>
      <c r="F222" s="139"/>
      <c r="G222" s="120">
        <v>25</v>
      </c>
      <c r="H222" s="43">
        <f t="shared" si="18"/>
        <v>0</v>
      </c>
      <c r="I222" s="41"/>
      <c r="J222" s="41"/>
      <c r="K222" s="41"/>
      <c r="L222" s="41"/>
      <c r="M222" s="41"/>
      <c r="N222" s="41"/>
      <c r="O222" s="41"/>
      <c r="P222" s="41"/>
      <c r="Q222" s="41"/>
      <c r="R222" s="41"/>
    </row>
    <row r="223" spans="1:18" x14ac:dyDescent="0.2">
      <c r="A223" s="88" t="s">
        <v>345</v>
      </c>
      <c r="B223" s="44" t="s">
        <v>352</v>
      </c>
      <c r="C223" s="42"/>
      <c r="D223" s="109"/>
      <c r="E223" s="74" t="s">
        <v>646</v>
      </c>
      <c r="F223" s="139"/>
      <c r="G223" s="120">
        <v>28</v>
      </c>
      <c r="H223" s="43">
        <f t="shared" si="18"/>
        <v>0</v>
      </c>
      <c r="I223" s="41"/>
      <c r="J223" s="41"/>
      <c r="K223" s="41"/>
      <c r="L223" s="41"/>
      <c r="M223" s="41"/>
      <c r="N223" s="41"/>
      <c r="O223" s="41"/>
      <c r="P223" s="41"/>
      <c r="Q223" s="41"/>
      <c r="R223" s="41"/>
    </row>
    <row r="224" spans="1:18" x14ac:dyDescent="0.2">
      <c r="A224" s="88" t="s">
        <v>345</v>
      </c>
      <c r="B224" s="44" t="s">
        <v>353</v>
      </c>
      <c r="C224" s="42"/>
      <c r="D224" s="109"/>
      <c r="E224" s="74" t="s">
        <v>646</v>
      </c>
      <c r="F224" s="139"/>
      <c r="G224" s="120">
        <v>24</v>
      </c>
      <c r="H224" s="43">
        <f t="shared" si="18"/>
        <v>0</v>
      </c>
      <c r="I224" s="41"/>
      <c r="J224" s="41"/>
      <c r="K224" s="41"/>
      <c r="L224" s="41"/>
      <c r="M224" s="41"/>
      <c r="N224" s="41"/>
      <c r="O224" s="41"/>
      <c r="P224" s="41"/>
      <c r="Q224" s="41"/>
      <c r="R224" s="41"/>
    </row>
    <row r="225" spans="1:18" x14ac:dyDescent="0.2">
      <c r="A225" s="88" t="s">
        <v>345</v>
      </c>
      <c r="B225" s="44" t="s">
        <v>235</v>
      </c>
      <c r="C225" s="42" t="s">
        <v>354</v>
      </c>
      <c r="D225" s="109"/>
      <c r="E225" s="74" t="s">
        <v>646</v>
      </c>
      <c r="F225" s="139"/>
      <c r="G225" s="120">
        <v>11.5</v>
      </c>
      <c r="H225" s="43">
        <f t="shared" si="18"/>
        <v>0</v>
      </c>
      <c r="I225" s="41"/>
      <c r="J225" s="41"/>
      <c r="K225" s="41"/>
      <c r="L225" s="41"/>
      <c r="M225" s="41"/>
      <c r="N225" s="41"/>
      <c r="O225" s="41"/>
      <c r="P225" s="41"/>
      <c r="Q225" s="41"/>
      <c r="R225" s="41"/>
    </row>
    <row r="226" spans="1:18" x14ac:dyDescent="0.2">
      <c r="A226" s="88" t="s">
        <v>345</v>
      </c>
      <c r="B226" s="44" t="s">
        <v>235</v>
      </c>
      <c r="C226" s="42" t="s">
        <v>355</v>
      </c>
      <c r="D226" s="109"/>
      <c r="E226" s="74" t="s">
        <v>646</v>
      </c>
      <c r="F226" s="139"/>
      <c r="G226" s="120">
        <v>12.5</v>
      </c>
      <c r="H226" s="43">
        <f t="shared" si="18"/>
        <v>0</v>
      </c>
      <c r="I226" s="41"/>
      <c r="J226" s="41"/>
      <c r="K226" s="41"/>
      <c r="L226" s="41"/>
      <c r="M226" s="41"/>
      <c r="N226" s="41"/>
      <c r="O226" s="41"/>
      <c r="P226" s="41"/>
      <c r="Q226" s="41"/>
      <c r="R226" s="41"/>
    </row>
    <row r="227" spans="1:18" x14ac:dyDescent="0.2">
      <c r="A227" s="88" t="s">
        <v>345</v>
      </c>
      <c r="B227" s="44" t="s">
        <v>235</v>
      </c>
      <c r="C227" s="42" t="s">
        <v>356</v>
      </c>
      <c r="D227" s="109"/>
      <c r="E227" s="74" t="s">
        <v>646</v>
      </c>
      <c r="F227" s="139"/>
      <c r="G227" s="120">
        <v>12.5</v>
      </c>
      <c r="H227" s="43">
        <f t="shared" si="18"/>
        <v>0</v>
      </c>
      <c r="I227" s="41"/>
      <c r="J227" s="41"/>
      <c r="K227" s="41"/>
      <c r="L227" s="41"/>
      <c r="M227" s="41"/>
      <c r="N227" s="41"/>
      <c r="O227" s="41"/>
      <c r="P227" s="41"/>
      <c r="Q227" s="41"/>
      <c r="R227" s="41"/>
    </row>
    <row r="228" spans="1:18" x14ac:dyDescent="0.2">
      <c r="A228" s="88" t="s">
        <v>345</v>
      </c>
      <c r="B228" s="44" t="s">
        <v>516</v>
      </c>
      <c r="C228" s="42" t="s">
        <v>358</v>
      </c>
      <c r="D228" s="109"/>
      <c r="E228" s="74" t="s">
        <v>646</v>
      </c>
      <c r="F228" s="139"/>
      <c r="G228" s="120">
        <v>31</v>
      </c>
      <c r="H228" s="43">
        <f t="shared" si="18"/>
        <v>0</v>
      </c>
      <c r="I228" s="41"/>
      <c r="J228" s="41"/>
      <c r="K228" s="41"/>
      <c r="L228" s="41"/>
      <c r="M228" s="41"/>
      <c r="N228" s="41"/>
      <c r="O228" s="41"/>
      <c r="P228" s="41"/>
      <c r="Q228" s="41"/>
      <c r="R228" s="41"/>
    </row>
    <row r="229" spans="1:18" x14ac:dyDescent="0.2">
      <c r="A229" s="88" t="s">
        <v>345</v>
      </c>
      <c r="B229" s="44" t="s">
        <v>516</v>
      </c>
      <c r="C229" s="42" t="s">
        <v>355</v>
      </c>
      <c r="D229" s="109"/>
      <c r="E229" s="74" t="s">
        <v>646</v>
      </c>
      <c r="F229" s="139"/>
      <c r="G229" s="120">
        <v>28</v>
      </c>
      <c r="H229" s="43">
        <f t="shared" si="18"/>
        <v>0</v>
      </c>
      <c r="I229" s="41"/>
      <c r="J229" s="41"/>
      <c r="K229" s="41"/>
      <c r="L229" s="41"/>
      <c r="M229" s="41"/>
      <c r="N229" s="41"/>
      <c r="O229" s="41"/>
      <c r="P229" s="41"/>
      <c r="Q229" s="41"/>
      <c r="R229" s="41"/>
    </row>
    <row r="230" spans="1:18" x14ac:dyDescent="0.2">
      <c r="A230" s="88" t="s">
        <v>345</v>
      </c>
      <c r="B230" s="44" t="s">
        <v>516</v>
      </c>
      <c r="C230" s="42" t="s">
        <v>359</v>
      </c>
      <c r="D230" s="109"/>
      <c r="E230" s="74" t="s">
        <v>646</v>
      </c>
      <c r="F230" s="139"/>
      <c r="G230" s="120">
        <v>29</v>
      </c>
      <c r="H230" s="43">
        <f t="shared" si="18"/>
        <v>0</v>
      </c>
      <c r="I230" s="41"/>
      <c r="J230" s="41"/>
      <c r="K230" s="41"/>
      <c r="L230" s="41"/>
      <c r="M230" s="41"/>
      <c r="N230" s="41"/>
      <c r="O230" s="41"/>
      <c r="P230" s="41"/>
      <c r="Q230" s="41"/>
      <c r="R230" s="41"/>
    </row>
    <row r="231" spans="1:18" x14ac:dyDescent="0.2">
      <c r="A231" s="88" t="s">
        <v>345</v>
      </c>
      <c r="B231" s="44" t="s">
        <v>362</v>
      </c>
      <c r="C231" s="42" t="s">
        <v>360</v>
      </c>
      <c r="D231" s="109"/>
      <c r="E231" s="74" t="s">
        <v>646</v>
      </c>
      <c r="F231" s="139"/>
      <c r="G231" s="120">
        <v>35</v>
      </c>
      <c r="H231" s="43">
        <f t="shared" si="18"/>
        <v>0</v>
      </c>
      <c r="I231" s="41"/>
      <c r="J231" s="41"/>
      <c r="K231" s="41"/>
      <c r="L231" s="41"/>
      <c r="M231" s="41"/>
      <c r="N231" s="41"/>
      <c r="O231" s="41"/>
      <c r="P231" s="41"/>
      <c r="Q231" s="41"/>
      <c r="R231" s="41"/>
    </row>
    <row r="232" spans="1:18" x14ac:dyDescent="0.2">
      <c r="A232" s="88" t="s">
        <v>345</v>
      </c>
      <c r="B232" s="44" t="s">
        <v>362</v>
      </c>
      <c r="C232" s="42" t="s">
        <v>355</v>
      </c>
      <c r="D232" s="109"/>
      <c r="E232" s="74" t="s">
        <v>646</v>
      </c>
      <c r="F232" s="139"/>
      <c r="G232" s="120">
        <v>30</v>
      </c>
      <c r="H232" s="43">
        <f t="shared" si="18"/>
        <v>0</v>
      </c>
      <c r="I232" s="41"/>
      <c r="J232" s="41"/>
      <c r="K232" s="41"/>
      <c r="L232" s="41"/>
      <c r="M232" s="41"/>
      <c r="N232" s="41"/>
      <c r="O232" s="41"/>
      <c r="P232" s="41"/>
      <c r="Q232" s="41"/>
      <c r="R232" s="41"/>
    </row>
    <row r="233" spans="1:18" x14ac:dyDescent="0.2">
      <c r="A233" s="88" t="s">
        <v>345</v>
      </c>
      <c r="B233" s="44" t="s">
        <v>362</v>
      </c>
      <c r="C233" s="42" t="s">
        <v>359</v>
      </c>
      <c r="D233" s="109"/>
      <c r="E233" s="74" t="s">
        <v>646</v>
      </c>
      <c r="F233" s="139"/>
      <c r="G233" s="120">
        <v>28</v>
      </c>
      <c r="H233" s="43">
        <f t="shared" si="18"/>
        <v>0</v>
      </c>
      <c r="I233" s="41"/>
      <c r="J233" s="41"/>
      <c r="K233" s="41"/>
      <c r="L233" s="41"/>
      <c r="M233" s="41"/>
      <c r="N233" s="41"/>
      <c r="O233" s="41"/>
      <c r="P233" s="41"/>
      <c r="Q233" s="41"/>
      <c r="R233" s="41"/>
    </row>
    <row r="234" spans="1:18" x14ac:dyDescent="0.2">
      <c r="A234" s="88" t="s">
        <v>345</v>
      </c>
      <c r="B234" s="44" t="s">
        <v>362</v>
      </c>
      <c r="C234" s="42" t="s">
        <v>361</v>
      </c>
      <c r="D234" s="109"/>
      <c r="E234" s="74" t="s">
        <v>646</v>
      </c>
      <c r="F234" s="139"/>
      <c r="G234" s="120">
        <v>25</v>
      </c>
      <c r="H234" s="43">
        <f t="shared" si="18"/>
        <v>0</v>
      </c>
      <c r="I234" s="41"/>
      <c r="J234" s="41"/>
      <c r="K234" s="41"/>
      <c r="L234" s="41"/>
      <c r="M234" s="41"/>
      <c r="N234" s="41"/>
      <c r="O234" s="41"/>
      <c r="P234" s="41"/>
      <c r="Q234" s="41"/>
      <c r="R234" s="41"/>
    </row>
    <row r="235" spans="1:18" x14ac:dyDescent="0.2">
      <c r="A235" s="88" t="s">
        <v>345</v>
      </c>
      <c r="B235" s="44" t="s">
        <v>363</v>
      </c>
      <c r="C235" s="42"/>
      <c r="D235" s="109"/>
      <c r="E235" s="74" t="s">
        <v>646</v>
      </c>
      <c r="F235" s="139"/>
      <c r="G235" s="120">
        <v>32</v>
      </c>
      <c r="H235" s="43">
        <f t="shared" si="18"/>
        <v>0</v>
      </c>
      <c r="I235" s="41"/>
      <c r="J235" s="41"/>
      <c r="K235" s="41"/>
      <c r="L235" s="41"/>
      <c r="M235" s="41"/>
      <c r="N235" s="41"/>
      <c r="O235" s="41"/>
      <c r="P235" s="41"/>
      <c r="Q235" s="41"/>
      <c r="R235" s="41"/>
    </row>
    <row r="236" spans="1:18" x14ac:dyDescent="0.2">
      <c r="A236" s="88" t="s">
        <v>345</v>
      </c>
      <c r="B236" s="44" t="s">
        <v>364</v>
      </c>
      <c r="C236" s="42"/>
      <c r="D236" s="109"/>
      <c r="E236" s="74" t="s">
        <v>646</v>
      </c>
      <c r="F236" s="139"/>
      <c r="G236" s="120">
        <v>46</v>
      </c>
      <c r="H236" s="43">
        <f t="shared" si="18"/>
        <v>0</v>
      </c>
      <c r="I236" s="41"/>
      <c r="J236" s="41"/>
      <c r="K236" s="41"/>
      <c r="L236" s="41"/>
      <c r="M236" s="41"/>
      <c r="N236" s="41"/>
      <c r="O236" s="41"/>
      <c r="P236" s="41"/>
      <c r="Q236" s="41"/>
      <c r="R236" s="41"/>
    </row>
    <row r="237" spans="1:18" ht="13.5" thickBot="1" x14ac:dyDescent="0.25">
      <c r="A237" s="41"/>
      <c r="B237" s="41"/>
      <c r="C237" s="41"/>
      <c r="D237" s="41"/>
      <c r="E237" s="45"/>
      <c r="F237" s="41"/>
      <c r="G237" s="41"/>
      <c r="H237" s="46"/>
      <c r="I237" s="41"/>
      <c r="J237" s="41"/>
      <c r="K237" s="41"/>
      <c r="L237" s="41"/>
      <c r="M237" s="41"/>
      <c r="N237" s="41"/>
      <c r="O237" s="41"/>
      <c r="P237" s="41"/>
      <c r="Q237" s="41"/>
      <c r="R237" s="41"/>
    </row>
    <row r="238" spans="1:18" ht="13.5" thickBot="1" x14ac:dyDescent="0.25">
      <c r="A238" s="41"/>
      <c r="B238" s="41"/>
      <c r="C238" s="41"/>
      <c r="D238" s="41"/>
      <c r="E238" s="45"/>
      <c r="F238" s="41"/>
      <c r="G238" s="52" t="s">
        <v>336</v>
      </c>
      <c r="H238" s="53">
        <f>SUM(H215:H236)</f>
        <v>0</v>
      </c>
      <c r="I238" s="41"/>
      <c r="J238" s="41"/>
      <c r="K238" s="41"/>
      <c r="L238" s="41"/>
      <c r="M238" s="41"/>
      <c r="N238" s="41"/>
      <c r="O238" s="41"/>
      <c r="P238" s="41"/>
      <c r="Q238" s="41"/>
      <c r="R238" s="41"/>
    </row>
    <row r="239" spans="1:18" x14ac:dyDescent="0.2">
      <c r="A239" s="41"/>
      <c r="B239" s="41"/>
      <c r="C239" s="41"/>
      <c r="D239" s="41"/>
      <c r="E239" s="41"/>
      <c r="F239" s="41"/>
      <c r="G239" s="41"/>
      <c r="H239" s="41"/>
      <c r="I239" s="41"/>
      <c r="J239" s="41"/>
      <c r="K239" s="41"/>
      <c r="L239" s="41"/>
      <c r="M239" s="41"/>
      <c r="N239" s="41"/>
      <c r="O239" s="41"/>
      <c r="P239" s="41"/>
      <c r="Q239" s="41"/>
      <c r="R239" s="41"/>
    </row>
    <row r="240" spans="1:18" x14ac:dyDescent="0.2">
      <c r="A240" s="35" t="s">
        <v>374</v>
      </c>
      <c r="B240" s="36"/>
      <c r="C240" s="36"/>
      <c r="D240" s="36"/>
      <c r="E240" s="68"/>
      <c r="F240" s="36"/>
      <c r="G240" s="36"/>
      <c r="H240" s="36"/>
      <c r="I240" s="36"/>
      <c r="J240" s="34" t="s">
        <v>339</v>
      </c>
    </row>
    <row r="241" spans="1:18" s="41" customFormat="1" ht="12" x14ac:dyDescent="0.2">
      <c r="E241" s="45"/>
    </row>
    <row r="242" spans="1:18" s="41" customFormat="1" ht="12" x14ac:dyDescent="0.2">
      <c r="A242" s="90" t="s">
        <v>454</v>
      </c>
      <c r="E242" s="45"/>
    </row>
    <row r="243" spans="1:18" s="41" customFormat="1" ht="36" x14ac:dyDescent="0.2">
      <c r="A243" s="37" t="s">
        <v>226</v>
      </c>
      <c r="B243" s="37"/>
      <c r="C243" s="37" t="s">
        <v>375</v>
      </c>
      <c r="D243" s="40" t="s">
        <v>639</v>
      </c>
      <c r="E243" s="39"/>
      <c r="F243" s="39"/>
      <c r="G243" s="39" t="s">
        <v>629</v>
      </c>
      <c r="H243" s="40" t="s">
        <v>640</v>
      </c>
      <c r="I243" s="57"/>
      <c r="J243" s="157" t="s">
        <v>463</v>
      </c>
      <c r="K243" s="157"/>
      <c r="L243" s="157"/>
      <c r="M243" s="157"/>
      <c r="N243" s="157"/>
      <c r="O243" s="157"/>
      <c r="P243" s="157"/>
      <c r="Q243" s="157"/>
      <c r="R243" s="157"/>
    </row>
    <row r="244" spans="1:18" s="41" customFormat="1" ht="12" x14ac:dyDescent="0.2">
      <c r="A244" s="91" t="s">
        <v>365</v>
      </c>
      <c r="B244" s="44"/>
      <c r="C244" s="42" t="s">
        <v>368</v>
      </c>
      <c r="D244" s="113"/>
      <c r="E244" s="80"/>
      <c r="G244" s="144">
        <v>25</v>
      </c>
      <c r="H244" s="92">
        <f>D244*G244</f>
        <v>0</v>
      </c>
      <c r="I244" s="62"/>
    </row>
    <row r="245" spans="1:18" s="41" customFormat="1" ht="12" x14ac:dyDescent="0.2">
      <c r="A245" s="91" t="s">
        <v>365</v>
      </c>
      <c r="B245" s="44"/>
      <c r="C245" s="42" t="s">
        <v>369</v>
      </c>
      <c r="D245" s="113"/>
      <c r="E245" s="80"/>
      <c r="G245" s="144">
        <v>20</v>
      </c>
      <c r="H245" s="92">
        <f>D245*G245</f>
        <v>0</v>
      </c>
      <c r="I245" s="62"/>
    </row>
    <row r="246" spans="1:18" s="41" customFormat="1" ht="12" x14ac:dyDescent="0.2">
      <c r="A246" s="91" t="s">
        <v>365</v>
      </c>
      <c r="B246" s="44"/>
      <c r="C246" s="42" t="s">
        <v>370</v>
      </c>
      <c r="D246" s="113"/>
      <c r="E246" s="80"/>
      <c r="G246" s="144">
        <v>15</v>
      </c>
      <c r="H246" s="92">
        <f>D246*G246</f>
        <v>0</v>
      </c>
      <c r="I246" s="62"/>
    </row>
    <row r="247" spans="1:18" s="41" customFormat="1" ht="12" x14ac:dyDescent="0.2">
      <c r="A247" s="91" t="s">
        <v>365</v>
      </c>
      <c r="B247" s="44"/>
      <c r="C247" s="42" t="s">
        <v>371</v>
      </c>
      <c r="D247" s="113"/>
      <c r="E247" s="80"/>
      <c r="G247" s="144">
        <v>19</v>
      </c>
      <c r="H247" s="92">
        <f>D247*G247</f>
        <v>0</v>
      </c>
      <c r="I247" s="62"/>
    </row>
    <row r="248" spans="1:18" s="41" customFormat="1" thickBot="1" x14ac:dyDescent="0.25">
      <c r="E248" s="45"/>
      <c r="H248" s="46"/>
    </row>
    <row r="249" spans="1:18" s="41" customFormat="1" thickBot="1" x14ac:dyDescent="0.25">
      <c r="E249" s="45"/>
      <c r="G249" s="52" t="s">
        <v>429</v>
      </c>
      <c r="H249" s="53">
        <f>SUM(H244:H247)</f>
        <v>0</v>
      </c>
    </row>
    <row r="250" spans="1:18" s="41" customFormat="1" ht="12" x14ac:dyDescent="0.2">
      <c r="E250" s="45"/>
    </row>
    <row r="251" spans="1:18" s="41" customFormat="1" ht="12" x14ac:dyDescent="0.2">
      <c r="A251" s="90" t="s">
        <v>382</v>
      </c>
      <c r="E251" s="45"/>
    </row>
    <row r="252" spans="1:18" s="41" customFormat="1" ht="12" x14ac:dyDescent="0.2">
      <c r="A252" s="90" t="s">
        <v>658</v>
      </c>
      <c r="E252" s="45"/>
    </row>
    <row r="253" spans="1:18" s="41" customFormat="1" ht="24" x14ac:dyDescent="0.2">
      <c r="A253" s="90"/>
      <c r="D253" s="38" t="s">
        <v>379</v>
      </c>
      <c r="E253" s="45"/>
      <c r="F253" s="38" t="s">
        <v>381</v>
      </c>
      <c r="G253" s="93" t="s">
        <v>644</v>
      </c>
      <c r="H253" s="38" t="s">
        <v>380</v>
      </c>
      <c r="J253" s="157" t="s">
        <v>465</v>
      </c>
      <c r="K253" s="157"/>
      <c r="L253" s="157"/>
      <c r="M253" s="157"/>
      <c r="N253" s="157"/>
      <c r="O253" s="157"/>
      <c r="P253" s="157"/>
      <c r="Q253" s="157"/>
      <c r="R253" s="157"/>
    </row>
    <row r="254" spans="1:18" s="41" customFormat="1" ht="12" x14ac:dyDescent="0.2">
      <c r="A254" s="90"/>
      <c r="D254" s="38"/>
      <c r="E254" s="45"/>
      <c r="F254" s="38"/>
      <c r="G254" s="93"/>
    </row>
    <row r="255" spans="1:18" s="41" customFormat="1" ht="12" x14ac:dyDescent="0.2">
      <c r="A255" s="41" t="s">
        <v>383</v>
      </c>
      <c r="B255" s="94" t="s">
        <v>384</v>
      </c>
      <c r="D255" s="114"/>
      <c r="E255" s="45"/>
      <c r="F255" s="144">
        <v>0.2</v>
      </c>
      <c r="G255" s="145"/>
      <c r="H255" s="95">
        <f t="shared" ref="H255:H286" si="19">D255*F255*(G255/12)</f>
        <v>0</v>
      </c>
      <c r="J255" s="41" t="s">
        <v>430</v>
      </c>
    </row>
    <row r="256" spans="1:18" s="41" customFormat="1" ht="12" x14ac:dyDescent="0.2">
      <c r="A256" s="41" t="s">
        <v>383</v>
      </c>
      <c r="B256" s="41" t="s">
        <v>385</v>
      </c>
      <c r="D256" s="114"/>
      <c r="E256" s="45"/>
      <c r="F256" s="144">
        <v>0.2</v>
      </c>
      <c r="G256" s="145"/>
      <c r="H256" s="95">
        <f t="shared" si="19"/>
        <v>0</v>
      </c>
      <c r="J256" s="41" t="s">
        <v>431</v>
      </c>
    </row>
    <row r="257" spans="1:10" s="41" customFormat="1" ht="12" x14ac:dyDescent="0.2">
      <c r="A257" s="41" t="s">
        <v>383</v>
      </c>
      <c r="B257" s="41" t="s">
        <v>386</v>
      </c>
      <c r="D257" s="114"/>
      <c r="E257" s="45"/>
      <c r="F257" s="144">
        <v>0.4</v>
      </c>
      <c r="G257" s="145"/>
      <c r="H257" s="95">
        <f t="shared" si="19"/>
        <v>0</v>
      </c>
      <c r="J257" s="41" t="s">
        <v>517</v>
      </c>
    </row>
    <row r="258" spans="1:10" s="41" customFormat="1" ht="12" x14ac:dyDescent="0.2">
      <c r="A258" s="41" t="s">
        <v>383</v>
      </c>
      <c r="B258" s="41" t="s">
        <v>452</v>
      </c>
      <c r="D258" s="114"/>
      <c r="E258" s="45"/>
      <c r="F258" s="144">
        <v>0.4</v>
      </c>
      <c r="G258" s="145"/>
      <c r="H258" s="95">
        <f t="shared" si="19"/>
        <v>0</v>
      </c>
    </row>
    <row r="259" spans="1:10" s="41" customFormat="1" ht="12" x14ac:dyDescent="0.2">
      <c r="A259" s="41" t="s">
        <v>383</v>
      </c>
      <c r="B259" s="41" t="s">
        <v>387</v>
      </c>
      <c r="D259" s="114"/>
      <c r="E259" s="45"/>
      <c r="F259" s="144">
        <v>0.6</v>
      </c>
      <c r="G259" s="145"/>
      <c r="H259" s="95">
        <f t="shared" si="19"/>
        <v>0</v>
      </c>
    </row>
    <row r="260" spans="1:10" s="41" customFormat="1" ht="12" x14ac:dyDescent="0.2">
      <c r="A260" s="41" t="s">
        <v>383</v>
      </c>
      <c r="B260" s="41" t="s">
        <v>448</v>
      </c>
      <c r="D260" s="114"/>
      <c r="E260" s="45"/>
      <c r="F260" s="144">
        <v>0.8</v>
      </c>
      <c r="G260" s="145"/>
      <c r="H260" s="95">
        <f t="shared" si="19"/>
        <v>0</v>
      </c>
    </row>
    <row r="261" spans="1:10" s="41" customFormat="1" ht="12" x14ac:dyDescent="0.2">
      <c r="A261" s="41" t="s">
        <v>383</v>
      </c>
      <c r="B261" s="41" t="s">
        <v>388</v>
      </c>
      <c r="D261" s="114"/>
      <c r="E261" s="45"/>
      <c r="F261" s="144">
        <v>0.9</v>
      </c>
      <c r="G261" s="145"/>
      <c r="H261" s="95">
        <f t="shared" si="19"/>
        <v>0</v>
      </c>
    </row>
    <row r="262" spans="1:10" s="41" customFormat="1" ht="12" x14ac:dyDescent="0.2">
      <c r="A262" s="41" t="s">
        <v>383</v>
      </c>
      <c r="B262" s="41" t="s">
        <v>389</v>
      </c>
      <c r="D262" s="114"/>
      <c r="E262" s="45"/>
      <c r="F262" s="144">
        <v>0.95</v>
      </c>
      <c r="G262" s="145"/>
      <c r="H262" s="95">
        <f t="shared" si="19"/>
        <v>0</v>
      </c>
    </row>
    <row r="263" spans="1:10" s="41" customFormat="1" ht="12" x14ac:dyDescent="0.2">
      <c r="A263" s="41" t="s">
        <v>383</v>
      </c>
      <c r="B263" s="41" t="s">
        <v>390</v>
      </c>
      <c r="D263" s="114"/>
      <c r="E263" s="45"/>
      <c r="F263" s="144">
        <v>0.85</v>
      </c>
      <c r="G263" s="145"/>
      <c r="H263" s="95">
        <f t="shared" si="19"/>
        <v>0</v>
      </c>
    </row>
    <row r="264" spans="1:10" s="41" customFormat="1" ht="12" x14ac:dyDescent="0.2">
      <c r="A264" s="41" t="s">
        <v>383</v>
      </c>
      <c r="B264" s="41" t="s">
        <v>391</v>
      </c>
      <c r="D264" s="114"/>
      <c r="E264" s="45"/>
      <c r="F264" s="144">
        <v>1.1000000000000001</v>
      </c>
      <c r="G264" s="145"/>
      <c r="H264" s="95">
        <f t="shared" si="19"/>
        <v>0</v>
      </c>
    </row>
    <row r="265" spans="1:10" s="41" customFormat="1" ht="12" x14ac:dyDescent="0.2">
      <c r="A265" s="41" t="s">
        <v>383</v>
      </c>
      <c r="B265" s="41" t="s">
        <v>392</v>
      </c>
      <c r="D265" s="114"/>
      <c r="E265" s="45"/>
      <c r="F265" s="144">
        <v>0.2</v>
      </c>
      <c r="G265" s="145"/>
      <c r="H265" s="95">
        <f t="shared" si="19"/>
        <v>0</v>
      </c>
    </row>
    <row r="266" spans="1:10" s="41" customFormat="1" ht="12" x14ac:dyDescent="0.2">
      <c r="A266" s="41" t="s">
        <v>383</v>
      </c>
      <c r="B266" s="41" t="s">
        <v>450</v>
      </c>
      <c r="D266" s="114"/>
      <c r="E266" s="45"/>
      <c r="F266" s="144">
        <v>0.45</v>
      </c>
      <c r="G266" s="145"/>
      <c r="H266" s="95">
        <f t="shared" si="19"/>
        <v>0</v>
      </c>
    </row>
    <row r="267" spans="1:10" s="41" customFormat="1" ht="12" x14ac:dyDescent="0.2">
      <c r="A267" s="41" t="s">
        <v>383</v>
      </c>
      <c r="B267" s="41" t="s">
        <v>393</v>
      </c>
      <c r="D267" s="114"/>
      <c r="E267" s="45"/>
      <c r="F267" s="144">
        <v>0.6</v>
      </c>
      <c r="G267" s="145"/>
      <c r="H267" s="95">
        <f t="shared" si="19"/>
        <v>0</v>
      </c>
    </row>
    <row r="268" spans="1:10" s="41" customFormat="1" ht="12" x14ac:dyDescent="0.2">
      <c r="A268" s="41" t="s">
        <v>383</v>
      </c>
      <c r="B268" s="41" t="s">
        <v>394</v>
      </c>
      <c r="D268" s="114"/>
      <c r="E268" s="45"/>
      <c r="F268" s="144">
        <v>0.8</v>
      </c>
      <c r="G268" s="145"/>
      <c r="H268" s="95">
        <f t="shared" si="19"/>
        <v>0</v>
      </c>
    </row>
    <row r="269" spans="1:10" s="41" customFormat="1" ht="12" x14ac:dyDescent="0.2">
      <c r="A269" s="41" t="s">
        <v>383</v>
      </c>
      <c r="B269" s="41" t="s">
        <v>451</v>
      </c>
      <c r="D269" s="114"/>
      <c r="E269" s="45"/>
      <c r="F269" s="144">
        <v>1</v>
      </c>
      <c r="G269" s="145"/>
      <c r="H269" s="95">
        <f t="shared" si="19"/>
        <v>0</v>
      </c>
    </row>
    <row r="270" spans="1:10" s="41" customFormat="1" ht="12" x14ac:dyDescent="0.2">
      <c r="A270" s="41" t="s">
        <v>383</v>
      </c>
      <c r="B270" s="41" t="s">
        <v>395</v>
      </c>
      <c r="D270" s="114"/>
      <c r="E270" s="45"/>
      <c r="F270" s="144">
        <v>1</v>
      </c>
      <c r="G270" s="145"/>
      <c r="H270" s="95">
        <f t="shared" si="19"/>
        <v>0</v>
      </c>
    </row>
    <row r="271" spans="1:10" s="41" customFormat="1" ht="12" x14ac:dyDescent="0.2">
      <c r="A271" s="41" t="s">
        <v>383</v>
      </c>
      <c r="B271" s="41" t="s">
        <v>396</v>
      </c>
      <c r="D271" s="114"/>
      <c r="E271" s="45"/>
      <c r="F271" s="144">
        <v>1.2</v>
      </c>
      <c r="G271" s="145"/>
      <c r="H271" s="95">
        <f t="shared" si="19"/>
        <v>0</v>
      </c>
    </row>
    <row r="272" spans="1:10" s="41" customFormat="1" ht="12" x14ac:dyDescent="0.2">
      <c r="A272" s="41" t="s">
        <v>383</v>
      </c>
      <c r="B272" s="41" t="s">
        <v>444</v>
      </c>
      <c r="D272" s="114"/>
      <c r="E272" s="45"/>
      <c r="F272" s="144">
        <v>0.45</v>
      </c>
      <c r="G272" s="145"/>
      <c r="H272" s="95">
        <f t="shared" si="19"/>
        <v>0</v>
      </c>
    </row>
    <row r="273" spans="1:8" s="41" customFormat="1" ht="12" x14ac:dyDescent="0.2">
      <c r="A273" s="41" t="s">
        <v>383</v>
      </c>
      <c r="B273" s="41" t="s">
        <v>397</v>
      </c>
      <c r="D273" s="114"/>
      <c r="E273" s="45"/>
      <c r="F273" s="144">
        <v>0.6</v>
      </c>
      <c r="G273" s="145"/>
      <c r="H273" s="95">
        <f t="shared" si="19"/>
        <v>0</v>
      </c>
    </row>
    <row r="274" spans="1:8" s="41" customFormat="1" ht="12" x14ac:dyDescent="0.2">
      <c r="A274" s="41" t="s">
        <v>383</v>
      </c>
      <c r="B274" s="41" t="s">
        <v>398</v>
      </c>
      <c r="D274" s="114"/>
      <c r="E274" s="45"/>
      <c r="F274" s="144">
        <v>0.8</v>
      </c>
      <c r="G274" s="145"/>
      <c r="H274" s="95">
        <f t="shared" si="19"/>
        <v>0</v>
      </c>
    </row>
    <row r="275" spans="1:8" s="41" customFormat="1" ht="12" x14ac:dyDescent="0.2">
      <c r="A275" s="41" t="s">
        <v>383</v>
      </c>
      <c r="B275" s="41" t="s">
        <v>449</v>
      </c>
      <c r="D275" s="114"/>
      <c r="E275" s="45"/>
      <c r="F275" s="144">
        <v>1</v>
      </c>
      <c r="G275" s="145"/>
      <c r="H275" s="95">
        <f t="shared" si="19"/>
        <v>0</v>
      </c>
    </row>
    <row r="276" spans="1:8" s="41" customFormat="1" ht="12" x14ac:dyDescent="0.2">
      <c r="A276" s="41" t="s">
        <v>383</v>
      </c>
      <c r="B276" s="41" t="s">
        <v>399</v>
      </c>
      <c r="D276" s="114"/>
      <c r="E276" s="45"/>
      <c r="F276" s="144">
        <v>1</v>
      </c>
      <c r="G276" s="145"/>
      <c r="H276" s="95">
        <f t="shared" si="19"/>
        <v>0</v>
      </c>
    </row>
    <row r="277" spans="1:8" s="41" customFormat="1" ht="12" x14ac:dyDescent="0.2">
      <c r="A277" s="41" t="s">
        <v>400</v>
      </c>
      <c r="B277" s="41" t="s">
        <v>447</v>
      </c>
      <c r="D277" s="114"/>
      <c r="E277" s="45"/>
      <c r="F277" s="144">
        <v>0.3</v>
      </c>
      <c r="G277" s="145"/>
      <c r="H277" s="95">
        <f t="shared" si="19"/>
        <v>0</v>
      </c>
    </row>
    <row r="278" spans="1:8" s="41" customFormat="1" ht="12" x14ac:dyDescent="0.2">
      <c r="A278" s="41" t="s">
        <v>400</v>
      </c>
      <c r="B278" s="41" t="s">
        <v>387</v>
      </c>
      <c r="D278" s="114"/>
      <c r="E278" s="45"/>
      <c r="F278" s="144">
        <v>0.6</v>
      </c>
      <c r="G278" s="145"/>
      <c r="H278" s="95">
        <f t="shared" si="19"/>
        <v>0</v>
      </c>
    </row>
    <row r="279" spans="1:8" s="41" customFormat="1" ht="12" x14ac:dyDescent="0.2">
      <c r="A279" s="41" t="s">
        <v>400</v>
      </c>
      <c r="B279" s="41" t="s">
        <v>448</v>
      </c>
      <c r="D279" s="114"/>
      <c r="E279" s="45"/>
      <c r="F279" s="144">
        <v>0.8</v>
      </c>
      <c r="G279" s="145"/>
      <c r="H279" s="95">
        <f t="shared" si="19"/>
        <v>0</v>
      </c>
    </row>
    <row r="280" spans="1:8" s="41" customFormat="1" ht="12" x14ac:dyDescent="0.2">
      <c r="A280" s="41" t="s">
        <v>400</v>
      </c>
      <c r="B280" s="41" t="s">
        <v>446</v>
      </c>
      <c r="D280" s="114"/>
      <c r="E280" s="45"/>
      <c r="F280" s="144">
        <v>0.3</v>
      </c>
      <c r="G280" s="145"/>
      <c r="H280" s="95">
        <f t="shared" si="19"/>
        <v>0</v>
      </c>
    </row>
    <row r="281" spans="1:8" s="41" customFormat="1" ht="12" x14ac:dyDescent="0.2">
      <c r="A281" s="41" t="s">
        <v>400</v>
      </c>
      <c r="B281" s="41" t="s">
        <v>401</v>
      </c>
      <c r="D281" s="114"/>
      <c r="E281" s="45"/>
      <c r="F281" s="144">
        <v>0.75</v>
      </c>
      <c r="G281" s="145"/>
      <c r="H281" s="95">
        <f t="shared" si="19"/>
        <v>0</v>
      </c>
    </row>
    <row r="282" spans="1:8" s="41" customFormat="1" ht="12" x14ac:dyDescent="0.2">
      <c r="A282" s="41" t="s">
        <v>400</v>
      </c>
      <c r="B282" s="41" t="s">
        <v>402</v>
      </c>
      <c r="D282" s="114"/>
      <c r="E282" s="45"/>
      <c r="F282" s="144">
        <v>1</v>
      </c>
      <c r="G282" s="145"/>
      <c r="H282" s="95">
        <f t="shared" si="19"/>
        <v>0</v>
      </c>
    </row>
    <row r="283" spans="1:8" s="41" customFormat="1" ht="12" x14ac:dyDescent="0.2">
      <c r="A283" s="41" t="s">
        <v>400</v>
      </c>
      <c r="B283" s="41" t="s">
        <v>395</v>
      </c>
      <c r="D283" s="114"/>
      <c r="E283" s="45"/>
      <c r="F283" s="144">
        <v>1</v>
      </c>
      <c r="G283" s="145"/>
      <c r="H283" s="95">
        <f t="shared" si="19"/>
        <v>0</v>
      </c>
    </row>
    <row r="284" spans="1:8" s="41" customFormat="1" ht="12" x14ac:dyDescent="0.2">
      <c r="A284" s="41" t="s">
        <v>400</v>
      </c>
      <c r="B284" s="41" t="s">
        <v>444</v>
      </c>
      <c r="D284" s="114"/>
      <c r="E284" s="45"/>
      <c r="F284" s="144">
        <v>0.3</v>
      </c>
      <c r="G284" s="145"/>
      <c r="H284" s="95">
        <f t="shared" si="19"/>
        <v>0</v>
      </c>
    </row>
    <row r="285" spans="1:8" s="41" customFormat="1" ht="12" x14ac:dyDescent="0.2">
      <c r="A285" s="41" t="s">
        <v>400</v>
      </c>
      <c r="B285" s="41" t="s">
        <v>397</v>
      </c>
      <c r="D285" s="114"/>
      <c r="E285" s="45"/>
      <c r="F285" s="144">
        <v>0.6</v>
      </c>
      <c r="G285" s="145"/>
      <c r="H285" s="95">
        <f t="shared" si="19"/>
        <v>0</v>
      </c>
    </row>
    <row r="286" spans="1:8" s="41" customFormat="1" ht="12" x14ac:dyDescent="0.2">
      <c r="A286" s="41" t="s">
        <v>400</v>
      </c>
      <c r="B286" s="41" t="s">
        <v>445</v>
      </c>
      <c r="D286" s="114"/>
      <c r="E286" s="45"/>
      <c r="F286" s="144">
        <v>0.8</v>
      </c>
      <c r="G286" s="145"/>
      <c r="H286" s="95">
        <f t="shared" si="19"/>
        <v>0</v>
      </c>
    </row>
    <row r="287" spans="1:8" s="41" customFormat="1" ht="12" x14ac:dyDescent="0.2">
      <c r="A287" s="41" t="s">
        <v>400</v>
      </c>
      <c r="B287" s="41" t="s">
        <v>443</v>
      </c>
      <c r="D287" s="114"/>
      <c r="E287" s="45"/>
      <c r="F287" s="144">
        <v>0.3</v>
      </c>
      <c r="G287" s="145"/>
      <c r="H287" s="95">
        <f t="shared" ref="H287:H318" si="20">D287*F287*(G287/12)</f>
        <v>0</v>
      </c>
    </row>
    <row r="288" spans="1:8" s="41" customFormat="1" ht="12" x14ac:dyDescent="0.2">
      <c r="A288" s="41" t="s">
        <v>400</v>
      </c>
      <c r="B288" s="41" t="s">
        <v>403</v>
      </c>
      <c r="D288" s="114"/>
      <c r="E288" s="45"/>
      <c r="F288" s="144">
        <v>0.75</v>
      </c>
      <c r="G288" s="145"/>
      <c r="H288" s="95">
        <f t="shared" si="20"/>
        <v>0</v>
      </c>
    </row>
    <row r="289" spans="1:8" s="41" customFormat="1" ht="12" x14ac:dyDescent="0.2">
      <c r="A289" s="41" t="s">
        <v>404</v>
      </c>
      <c r="B289" s="41" t="s">
        <v>442</v>
      </c>
      <c r="D289" s="114"/>
      <c r="E289" s="45"/>
      <c r="F289" s="144">
        <v>0.05</v>
      </c>
      <c r="G289" s="145"/>
      <c r="H289" s="95">
        <f t="shared" si="20"/>
        <v>0</v>
      </c>
    </row>
    <row r="290" spans="1:8" s="41" customFormat="1" ht="12" x14ac:dyDescent="0.2">
      <c r="A290" s="41" t="s">
        <v>404</v>
      </c>
      <c r="B290" s="41" t="s">
        <v>405</v>
      </c>
      <c r="D290" s="114"/>
      <c r="E290" s="45"/>
      <c r="F290" s="144">
        <v>7.0000000000000007E-2</v>
      </c>
      <c r="G290" s="145"/>
      <c r="H290" s="95">
        <f t="shared" si="20"/>
        <v>0</v>
      </c>
    </row>
    <row r="291" spans="1:8" s="41" customFormat="1" ht="12" x14ac:dyDescent="0.2">
      <c r="A291" s="41" t="s">
        <v>404</v>
      </c>
      <c r="B291" s="41" t="s">
        <v>406</v>
      </c>
      <c r="D291" s="114"/>
      <c r="E291" s="45"/>
      <c r="F291" s="144">
        <v>0.15</v>
      </c>
      <c r="G291" s="145"/>
      <c r="H291" s="95">
        <f t="shared" si="20"/>
        <v>0</v>
      </c>
    </row>
    <row r="292" spans="1:8" s="41" customFormat="1" ht="12" x14ac:dyDescent="0.2">
      <c r="A292" s="41" t="s">
        <v>404</v>
      </c>
      <c r="B292" s="41" t="s">
        <v>407</v>
      </c>
      <c r="D292" s="114"/>
      <c r="E292" s="45"/>
      <c r="F292" s="144">
        <v>0.05</v>
      </c>
      <c r="G292" s="145"/>
      <c r="H292" s="95">
        <f t="shared" si="20"/>
        <v>0</v>
      </c>
    </row>
    <row r="293" spans="1:8" s="41" customFormat="1" ht="12" x14ac:dyDescent="0.2">
      <c r="A293" s="41" t="s">
        <v>404</v>
      </c>
      <c r="B293" s="41" t="s">
        <v>441</v>
      </c>
      <c r="D293" s="114"/>
      <c r="E293" s="45"/>
      <c r="F293" s="144">
        <v>0.05</v>
      </c>
      <c r="G293" s="145"/>
      <c r="H293" s="95">
        <f t="shared" si="20"/>
        <v>0</v>
      </c>
    </row>
    <row r="294" spans="1:8" s="41" customFormat="1" ht="12" x14ac:dyDescent="0.2">
      <c r="A294" s="41" t="s">
        <v>404</v>
      </c>
      <c r="B294" s="41" t="s">
        <v>408</v>
      </c>
      <c r="D294" s="114"/>
      <c r="E294" s="45"/>
      <c r="F294" s="144">
        <v>0.15</v>
      </c>
      <c r="G294" s="145"/>
      <c r="H294" s="95">
        <f t="shared" si="20"/>
        <v>0</v>
      </c>
    </row>
    <row r="295" spans="1:8" s="41" customFormat="1" ht="12" x14ac:dyDescent="0.2">
      <c r="A295" s="41" t="s">
        <v>404</v>
      </c>
      <c r="B295" s="41" t="s">
        <v>409</v>
      </c>
      <c r="D295" s="114"/>
      <c r="E295" s="45"/>
      <c r="F295" s="144">
        <v>0.15</v>
      </c>
      <c r="G295" s="145"/>
      <c r="H295" s="95">
        <f t="shared" si="20"/>
        <v>0</v>
      </c>
    </row>
    <row r="296" spans="1:8" s="41" customFormat="1" ht="12" x14ac:dyDescent="0.2">
      <c r="A296" s="41" t="s">
        <v>410</v>
      </c>
      <c r="B296" s="41" t="s">
        <v>73</v>
      </c>
      <c r="D296" s="114"/>
      <c r="E296" s="45"/>
      <c r="F296" s="144">
        <v>0.08</v>
      </c>
      <c r="G296" s="145"/>
      <c r="H296" s="95">
        <f t="shared" si="20"/>
        <v>0</v>
      </c>
    </row>
    <row r="297" spans="1:8" s="41" customFormat="1" ht="12" x14ac:dyDescent="0.2">
      <c r="A297" s="41" t="s">
        <v>410</v>
      </c>
      <c r="B297" s="41" t="s">
        <v>406</v>
      </c>
      <c r="D297" s="114"/>
      <c r="E297" s="45"/>
      <c r="F297" s="144">
        <v>0.18</v>
      </c>
      <c r="G297" s="145"/>
      <c r="H297" s="95">
        <f t="shared" si="20"/>
        <v>0</v>
      </c>
    </row>
    <row r="298" spans="1:8" s="41" customFormat="1" ht="12" x14ac:dyDescent="0.2">
      <c r="A298" s="41" t="s">
        <v>410</v>
      </c>
      <c r="B298" s="41" t="s">
        <v>407</v>
      </c>
      <c r="D298" s="114"/>
      <c r="E298" s="45"/>
      <c r="F298" s="144">
        <v>0.03</v>
      </c>
      <c r="G298" s="145"/>
      <c r="H298" s="95">
        <f t="shared" si="20"/>
        <v>0</v>
      </c>
    </row>
    <row r="299" spans="1:8" s="41" customFormat="1" ht="12" x14ac:dyDescent="0.2">
      <c r="A299" s="41" t="s">
        <v>410</v>
      </c>
      <c r="B299" s="41" t="s">
        <v>411</v>
      </c>
      <c r="D299" s="114"/>
      <c r="E299" s="45"/>
      <c r="F299" s="144">
        <v>0.15</v>
      </c>
      <c r="G299" s="145"/>
      <c r="H299" s="95">
        <f t="shared" si="20"/>
        <v>0</v>
      </c>
    </row>
    <row r="300" spans="1:8" s="41" customFormat="1" ht="12" x14ac:dyDescent="0.2">
      <c r="A300" s="41" t="s">
        <v>74</v>
      </c>
      <c r="B300" s="41" t="s">
        <v>76</v>
      </c>
      <c r="D300" s="114"/>
      <c r="E300" s="45"/>
      <c r="F300" s="144">
        <v>0.09</v>
      </c>
      <c r="G300" s="145"/>
      <c r="H300" s="95">
        <f t="shared" si="20"/>
        <v>0</v>
      </c>
    </row>
    <row r="301" spans="1:8" s="41" customFormat="1" ht="12" x14ac:dyDescent="0.2">
      <c r="A301" s="41" t="s">
        <v>74</v>
      </c>
      <c r="B301" s="41" t="s">
        <v>412</v>
      </c>
      <c r="D301" s="114"/>
      <c r="E301" s="45"/>
      <c r="F301" s="144">
        <v>0.17</v>
      </c>
      <c r="G301" s="145"/>
      <c r="H301" s="95">
        <f t="shared" si="20"/>
        <v>0</v>
      </c>
    </row>
    <row r="302" spans="1:8" s="41" customFormat="1" ht="12" x14ac:dyDescent="0.2">
      <c r="A302" s="41" t="s">
        <v>74</v>
      </c>
      <c r="B302" s="41" t="s">
        <v>413</v>
      </c>
      <c r="D302" s="114"/>
      <c r="E302" s="45"/>
      <c r="F302" s="144">
        <v>0.03</v>
      </c>
      <c r="G302" s="145"/>
      <c r="H302" s="95">
        <f t="shared" si="20"/>
        <v>0</v>
      </c>
    </row>
    <row r="303" spans="1:8" s="41" customFormat="1" ht="12" x14ac:dyDescent="0.2">
      <c r="A303" s="41" t="s">
        <v>74</v>
      </c>
      <c r="B303" s="41" t="s">
        <v>414</v>
      </c>
      <c r="D303" s="114"/>
      <c r="E303" s="45"/>
      <c r="F303" s="144">
        <v>0.17</v>
      </c>
      <c r="G303" s="145"/>
      <c r="H303" s="95">
        <f t="shared" si="20"/>
        <v>0</v>
      </c>
    </row>
    <row r="304" spans="1:8" s="41" customFormat="1" ht="12" x14ac:dyDescent="0.2">
      <c r="A304" s="41" t="s">
        <v>77</v>
      </c>
      <c r="B304" s="41" t="s">
        <v>415</v>
      </c>
      <c r="D304" s="114"/>
      <c r="E304" s="45"/>
      <c r="F304" s="144">
        <v>0.56999999999999995</v>
      </c>
      <c r="G304" s="145"/>
      <c r="H304" s="95">
        <f t="shared" si="20"/>
        <v>0</v>
      </c>
    </row>
    <row r="305" spans="1:8" s="41" customFormat="1" ht="12" x14ac:dyDescent="0.2">
      <c r="A305" s="41" t="s">
        <v>77</v>
      </c>
      <c r="B305" s="41" t="s">
        <v>439</v>
      </c>
      <c r="D305" s="114"/>
      <c r="E305" s="45"/>
      <c r="F305" s="144">
        <v>0.75</v>
      </c>
      <c r="G305" s="145"/>
      <c r="H305" s="95">
        <f t="shared" si="20"/>
        <v>0</v>
      </c>
    </row>
    <row r="306" spans="1:8" s="41" customFormat="1" ht="12" x14ac:dyDescent="0.2">
      <c r="A306" s="41" t="s">
        <v>77</v>
      </c>
      <c r="B306" s="41" t="s">
        <v>416</v>
      </c>
      <c r="D306" s="114"/>
      <c r="E306" s="45"/>
      <c r="F306" s="144">
        <v>0.9</v>
      </c>
      <c r="G306" s="145"/>
      <c r="H306" s="95">
        <f t="shared" si="20"/>
        <v>0</v>
      </c>
    </row>
    <row r="307" spans="1:8" s="41" customFormat="1" ht="12" x14ac:dyDescent="0.2">
      <c r="A307" s="41" t="s">
        <v>77</v>
      </c>
      <c r="B307" s="41" t="s">
        <v>440</v>
      </c>
      <c r="D307" s="114"/>
      <c r="E307" s="45"/>
      <c r="F307" s="144">
        <v>0.94</v>
      </c>
      <c r="G307" s="145"/>
      <c r="H307" s="95">
        <f t="shared" si="20"/>
        <v>0</v>
      </c>
    </row>
    <row r="308" spans="1:8" s="41" customFormat="1" ht="12" x14ac:dyDescent="0.2">
      <c r="A308" s="41" t="s">
        <v>77</v>
      </c>
      <c r="B308" s="41" t="s">
        <v>417</v>
      </c>
      <c r="D308" s="114"/>
      <c r="E308" s="45"/>
      <c r="F308" s="144">
        <v>0.79</v>
      </c>
      <c r="G308" s="145"/>
      <c r="H308" s="95">
        <f t="shared" si="20"/>
        <v>0</v>
      </c>
    </row>
    <row r="309" spans="1:8" s="41" customFormat="1" ht="12" x14ac:dyDescent="0.2">
      <c r="A309" s="41" t="s">
        <v>77</v>
      </c>
      <c r="B309" s="41" t="s">
        <v>418</v>
      </c>
      <c r="D309" s="114"/>
      <c r="E309" s="45"/>
      <c r="F309" s="144">
        <v>0.56999999999999995</v>
      </c>
      <c r="G309" s="145"/>
      <c r="H309" s="95">
        <f t="shared" si="20"/>
        <v>0</v>
      </c>
    </row>
    <row r="310" spans="1:8" s="41" customFormat="1" ht="12" x14ac:dyDescent="0.2">
      <c r="A310" s="41" t="s">
        <v>77</v>
      </c>
      <c r="B310" s="41" t="s">
        <v>438</v>
      </c>
      <c r="D310" s="114"/>
      <c r="E310" s="45"/>
      <c r="F310" s="144">
        <v>0.75</v>
      </c>
      <c r="G310" s="145"/>
      <c r="H310" s="95">
        <f t="shared" si="20"/>
        <v>0</v>
      </c>
    </row>
    <row r="311" spans="1:8" s="41" customFormat="1" ht="12" x14ac:dyDescent="0.2">
      <c r="A311" s="41" t="s">
        <v>77</v>
      </c>
      <c r="B311" s="41" t="s">
        <v>419</v>
      </c>
      <c r="D311" s="114"/>
      <c r="E311" s="45"/>
      <c r="F311" s="144">
        <v>0.9</v>
      </c>
      <c r="G311" s="145"/>
      <c r="H311" s="95">
        <f t="shared" si="20"/>
        <v>0</v>
      </c>
    </row>
    <row r="312" spans="1:8" s="41" customFormat="1" ht="12" x14ac:dyDescent="0.2">
      <c r="A312" s="41" t="s">
        <v>77</v>
      </c>
      <c r="B312" s="41" t="s">
        <v>420</v>
      </c>
      <c r="D312" s="114"/>
      <c r="E312" s="45"/>
      <c r="F312" s="144">
        <v>1.02</v>
      </c>
      <c r="G312" s="145"/>
      <c r="H312" s="95">
        <f t="shared" si="20"/>
        <v>0</v>
      </c>
    </row>
    <row r="313" spans="1:8" s="41" customFormat="1" ht="12" x14ac:dyDescent="0.2">
      <c r="A313" s="41" t="s">
        <v>77</v>
      </c>
      <c r="B313" s="41" t="s">
        <v>421</v>
      </c>
      <c r="D313" s="114"/>
      <c r="E313" s="45"/>
      <c r="F313" s="144">
        <v>0.48</v>
      </c>
      <c r="G313" s="145"/>
      <c r="H313" s="95">
        <f t="shared" si="20"/>
        <v>0</v>
      </c>
    </row>
    <row r="314" spans="1:8" s="41" customFormat="1" ht="12" x14ac:dyDescent="0.2">
      <c r="A314" s="41" t="s">
        <v>77</v>
      </c>
      <c r="B314" s="41" t="s">
        <v>436</v>
      </c>
      <c r="D314" s="114"/>
      <c r="E314" s="45"/>
      <c r="F314" s="144">
        <v>0.54</v>
      </c>
      <c r="G314" s="145"/>
      <c r="H314" s="95">
        <f t="shared" si="20"/>
        <v>0</v>
      </c>
    </row>
    <row r="315" spans="1:8" s="41" customFormat="1" ht="12" x14ac:dyDescent="0.2">
      <c r="A315" s="41" t="s">
        <v>77</v>
      </c>
      <c r="B315" s="41" t="s">
        <v>422</v>
      </c>
      <c r="D315" s="114"/>
      <c r="E315" s="45"/>
      <c r="F315" s="144">
        <v>0.78</v>
      </c>
      <c r="G315" s="145"/>
      <c r="H315" s="95">
        <f t="shared" si="20"/>
        <v>0</v>
      </c>
    </row>
    <row r="316" spans="1:8" s="41" customFormat="1" ht="12" x14ac:dyDescent="0.2">
      <c r="A316" s="41" t="s">
        <v>77</v>
      </c>
      <c r="B316" s="41" t="s">
        <v>437</v>
      </c>
      <c r="D316" s="114"/>
      <c r="E316" s="45"/>
      <c r="F316" s="144">
        <v>0.87</v>
      </c>
      <c r="G316" s="145"/>
      <c r="H316" s="95">
        <f t="shared" si="20"/>
        <v>0</v>
      </c>
    </row>
    <row r="317" spans="1:8" s="41" customFormat="1" ht="12" x14ac:dyDescent="0.2">
      <c r="A317" s="41" t="s">
        <v>77</v>
      </c>
      <c r="B317" s="41" t="s">
        <v>423</v>
      </c>
      <c r="D317" s="114"/>
      <c r="E317" s="45"/>
      <c r="F317" s="144">
        <v>0.66</v>
      </c>
      <c r="G317" s="145"/>
      <c r="H317" s="95">
        <f t="shared" si="20"/>
        <v>0</v>
      </c>
    </row>
    <row r="318" spans="1:8" s="41" customFormat="1" ht="12" x14ac:dyDescent="0.2">
      <c r="A318" s="41" t="s">
        <v>77</v>
      </c>
      <c r="B318" s="41" t="s">
        <v>424</v>
      </c>
      <c r="D318" s="114"/>
      <c r="E318" s="45"/>
      <c r="F318" s="144">
        <v>0.48</v>
      </c>
      <c r="G318" s="145"/>
      <c r="H318" s="95">
        <f t="shared" si="20"/>
        <v>0</v>
      </c>
    </row>
    <row r="319" spans="1:8" s="41" customFormat="1" ht="12" x14ac:dyDescent="0.2">
      <c r="A319" s="41" t="s">
        <v>77</v>
      </c>
      <c r="B319" s="41" t="s">
        <v>435</v>
      </c>
      <c r="D319" s="114"/>
      <c r="E319" s="45"/>
      <c r="F319" s="144">
        <v>0.54</v>
      </c>
      <c r="G319" s="145"/>
      <c r="H319" s="95">
        <f t="shared" ref="H319:H322" si="21">D319*F319*(G319/12)</f>
        <v>0</v>
      </c>
    </row>
    <row r="320" spans="1:8" s="41" customFormat="1" ht="12" x14ac:dyDescent="0.2">
      <c r="A320" s="41" t="s">
        <v>77</v>
      </c>
      <c r="B320" s="41" t="s">
        <v>425</v>
      </c>
      <c r="D320" s="114"/>
      <c r="E320" s="45"/>
      <c r="F320" s="144">
        <v>0.87</v>
      </c>
      <c r="G320" s="145"/>
      <c r="H320" s="95">
        <f t="shared" si="21"/>
        <v>0</v>
      </c>
    </row>
    <row r="321" spans="1:10" s="41" customFormat="1" ht="12" x14ac:dyDescent="0.2">
      <c r="A321" s="41" t="s">
        <v>77</v>
      </c>
      <c r="B321" s="41" t="s">
        <v>426</v>
      </c>
      <c r="D321" s="114"/>
      <c r="E321" s="45"/>
      <c r="F321" s="144">
        <v>0.83</v>
      </c>
      <c r="G321" s="145"/>
      <c r="H321" s="95">
        <f t="shared" si="21"/>
        <v>0</v>
      </c>
    </row>
    <row r="322" spans="1:10" s="41" customFormat="1" ht="12" x14ac:dyDescent="0.2">
      <c r="A322" s="41" t="s">
        <v>427</v>
      </c>
      <c r="B322" s="41" t="s">
        <v>428</v>
      </c>
      <c r="D322" s="114"/>
      <c r="E322" s="45"/>
      <c r="F322" s="144">
        <v>0.6</v>
      </c>
      <c r="G322" s="145"/>
      <c r="H322" s="95">
        <f t="shared" si="21"/>
        <v>0</v>
      </c>
    </row>
    <row r="323" spans="1:10" s="41" customFormat="1" ht="12" x14ac:dyDescent="0.2">
      <c r="E323" s="45"/>
      <c r="H323" s="46"/>
    </row>
    <row r="324" spans="1:10" s="41" customFormat="1" ht="12" x14ac:dyDescent="0.2">
      <c r="E324" s="45"/>
      <c r="F324" s="96" t="s">
        <v>648</v>
      </c>
      <c r="G324" s="96"/>
      <c r="H324" s="97">
        <f>SUM(H255:H322)*5</f>
        <v>0</v>
      </c>
    </row>
    <row r="325" spans="1:10" s="41" customFormat="1" ht="12" x14ac:dyDescent="0.2">
      <c r="E325" s="45"/>
    </row>
    <row r="326" spans="1:10" s="41" customFormat="1" ht="12" x14ac:dyDescent="0.2">
      <c r="A326" s="90" t="s">
        <v>432</v>
      </c>
      <c r="E326" s="45"/>
    </row>
    <row r="327" spans="1:10" s="41" customFormat="1" ht="12" x14ac:dyDescent="0.2">
      <c r="E327" s="45"/>
    </row>
    <row r="328" spans="1:10" s="41" customFormat="1" ht="12" x14ac:dyDescent="0.2">
      <c r="A328" s="41" t="s">
        <v>649</v>
      </c>
      <c r="D328" s="45"/>
      <c r="E328" s="45"/>
      <c r="G328" s="98" t="s">
        <v>434</v>
      </c>
      <c r="H328" s="149"/>
    </row>
    <row r="329" spans="1:10" s="41" customFormat="1" ht="12" x14ac:dyDescent="0.2">
      <c r="E329" s="45"/>
    </row>
    <row r="330" spans="1:10" s="41" customFormat="1" ht="12" x14ac:dyDescent="0.2">
      <c r="A330" s="111" t="s">
        <v>433</v>
      </c>
      <c r="E330" s="45"/>
    </row>
    <row r="331" spans="1:10" s="41" customFormat="1" ht="12" x14ac:dyDescent="0.2">
      <c r="E331" s="45"/>
    </row>
    <row r="332" spans="1:10" s="41" customFormat="1" ht="12" x14ac:dyDescent="0.2">
      <c r="A332" s="41" t="s">
        <v>453</v>
      </c>
      <c r="E332" s="45"/>
    </row>
    <row r="333" spans="1:10" s="41" customFormat="1" ht="12" x14ac:dyDescent="0.2">
      <c r="E333" s="45"/>
    </row>
    <row r="334" spans="1:10" s="41" customFormat="1" ht="24" x14ac:dyDescent="0.2">
      <c r="A334" s="37" t="s">
        <v>226</v>
      </c>
      <c r="B334" s="37" t="s">
        <v>227</v>
      </c>
      <c r="C334" s="37" t="s">
        <v>375</v>
      </c>
      <c r="D334" s="40" t="s">
        <v>650</v>
      </c>
      <c r="E334" s="39"/>
      <c r="F334" s="39" t="s">
        <v>651</v>
      </c>
      <c r="G334" s="39" t="s">
        <v>652</v>
      </c>
      <c r="H334" s="40" t="s">
        <v>653</v>
      </c>
    </row>
    <row r="335" spans="1:10" s="41" customFormat="1" ht="12" x14ac:dyDescent="0.2">
      <c r="A335" s="88" t="s">
        <v>345</v>
      </c>
      <c r="B335" s="44" t="s">
        <v>333</v>
      </c>
      <c r="C335" s="42" t="s">
        <v>334</v>
      </c>
      <c r="D335" s="89">
        <f>D215*F215/100</f>
        <v>0</v>
      </c>
      <c r="E335" s="74"/>
      <c r="F335" s="125"/>
      <c r="G335" s="126"/>
      <c r="H335" s="89">
        <f t="shared" ref="H335:H360" si="22">D335+F335-G335</f>
        <v>0</v>
      </c>
      <c r="J335" s="41" t="s">
        <v>518</v>
      </c>
    </row>
    <row r="336" spans="1:10" s="41" customFormat="1" ht="12" x14ac:dyDescent="0.2">
      <c r="A336" s="88" t="s">
        <v>345</v>
      </c>
      <c r="B336" s="44" t="s">
        <v>335</v>
      </c>
      <c r="C336" s="42"/>
      <c r="D336" s="89">
        <f t="shared" ref="D336:D356" si="23">D216</f>
        <v>0</v>
      </c>
      <c r="E336" s="74"/>
      <c r="F336" s="125"/>
      <c r="G336" s="126"/>
      <c r="H336" s="89">
        <f t="shared" si="22"/>
        <v>0</v>
      </c>
      <c r="J336" s="41" t="s">
        <v>519</v>
      </c>
    </row>
    <row r="337" spans="1:10" s="41" customFormat="1" ht="12" x14ac:dyDescent="0.2">
      <c r="A337" s="88" t="s">
        <v>345</v>
      </c>
      <c r="B337" s="44" t="s">
        <v>346</v>
      </c>
      <c r="C337" s="42"/>
      <c r="D337" s="89">
        <f t="shared" si="23"/>
        <v>0</v>
      </c>
      <c r="E337" s="74"/>
      <c r="F337" s="125"/>
      <c r="G337" s="126"/>
      <c r="H337" s="89">
        <f t="shared" si="22"/>
        <v>0</v>
      </c>
      <c r="J337" s="41" t="s">
        <v>456</v>
      </c>
    </row>
    <row r="338" spans="1:10" s="41" customFormat="1" ht="12" x14ac:dyDescent="0.2">
      <c r="A338" s="88" t="s">
        <v>345</v>
      </c>
      <c r="B338" s="44" t="s">
        <v>347</v>
      </c>
      <c r="C338" s="42"/>
      <c r="D338" s="89">
        <f t="shared" si="23"/>
        <v>0</v>
      </c>
      <c r="E338" s="74"/>
      <c r="F338" s="125"/>
      <c r="G338" s="126"/>
      <c r="H338" s="89">
        <f t="shared" si="22"/>
        <v>0</v>
      </c>
    </row>
    <row r="339" spans="1:10" s="41" customFormat="1" ht="12" x14ac:dyDescent="0.2">
      <c r="A339" s="88" t="s">
        <v>345</v>
      </c>
      <c r="B339" s="44" t="s">
        <v>348</v>
      </c>
      <c r="C339" s="42"/>
      <c r="D339" s="89">
        <f>D219*F219/100</f>
        <v>0</v>
      </c>
      <c r="E339" s="74"/>
      <c r="F339" s="125"/>
      <c r="G339" s="126"/>
      <c r="H339" s="89">
        <f t="shared" si="22"/>
        <v>0</v>
      </c>
    </row>
    <row r="340" spans="1:10" s="41" customFormat="1" ht="12" x14ac:dyDescent="0.2">
      <c r="A340" s="88" t="s">
        <v>345</v>
      </c>
      <c r="B340" s="44" t="s">
        <v>349</v>
      </c>
      <c r="C340" s="42"/>
      <c r="D340" s="89">
        <f t="shared" si="23"/>
        <v>0</v>
      </c>
      <c r="E340" s="74"/>
      <c r="F340" s="125"/>
      <c r="G340" s="126"/>
      <c r="H340" s="89">
        <f t="shared" si="22"/>
        <v>0</v>
      </c>
    </row>
    <row r="341" spans="1:10" s="41" customFormat="1" ht="12" x14ac:dyDescent="0.2">
      <c r="A341" s="88" t="s">
        <v>345</v>
      </c>
      <c r="B341" s="44" t="s">
        <v>350</v>
      </c>
      <c r="C341" s="42"/>
      <c r="D341" s="89">
        <f t="shared" si="23"/>
        <v>0</v>
      </c>
      <c r="E341" s="74"/>
      <c r="F341" s="125"/>
      <c r="G341" s="126"/>
      <c r="H341" s="89">
        <f t="shared" si="22"/>
        <v>0</v>
      </c>
    </row>
    <row r="342" spans="1:10" s="41" customFormat="1" ht="12" x14ac:dyDescent="0.2">
      <c r="A342" s="88" t="s">
        <v>345</v>
      </c>
      <c r="B342" s="44" t="s">
        <v>351</v>
      </c>
      <c r="C342" s="42"/>
      <c r="D342" s="89">
        <f t="shared" si="23"/>
        <v>0</v>
      </c>
      <c r="E342" s="74"/>
      <c r="F342" s="125"/>
      <c r="G342" s="126"/>
      <c r="H342" s="89">
        <f t="shared" si="22"/>
        <v>0</v>
      </c>
    </row>
    <row r="343" spans="1:10" s="41" customFormat="1" ht="12" x14ac:dyDescent="0.2">
      <c r="A343" s="88" t="s">
        <v>345</v>
      </c>
      <c r="B343" s="44" t="s">
        <v>352</v>
      </c>
      <c r="C343" s="42"/>
      <c r="D343" s="89">
        <f t="shared" si="23"/>
        <v>0</v>
      </c>
      <c r="E343" s="74"/>
      <c r="F343" s="125"/>
      <c r="G343" s="126"/>
      <c r="H343" s="89">
        <f t="shared" si="22"/>
        <v>0</v>
      </c>
    </row>
    <row r="344" spans="1:10" s="41" customFormat="1" ht="12" x14ac:dyDescent="0.2">
      <c r="A344" s="88" t="s">
        <v>345</v>
      </c>
      <c r="B344" s="44" t="s">
        <v>353</v>
      </c>
      <c r="C344" s="42"/>
      <c r="D344" s="89">
        <f t="shared" si="23"/>
        <v>0</v>
      </c>
      <c r="E344" s="74"/>
      <c r="F344" s="125"/>
      <c r="G344" s="126"/>
      <c r="H344" s="89">
        <f t="shared" si="22"/>
        <v>0</v>
      </c>
    </row>
    <row r="345" spans="1:10" s="41" customFormat="1" ht="12" x14ac:dyDescent="0.2">
      <c r="A345" s="88" t="s">
        <v>345</v>
      </c>
      <c r="B345" s="44" t="s">
        <v>235</v>
      </c>
      <c r="C345" s="42" t="s">
        <v>354</v>
      </c>
      <c r="D345" s="89">
        <f t="shared" si="23"/>
        <v>0</v>
      </c>
      <c r="E345" s="74"/>
      <c r="F345" s="125"/>
      <c r="G345" s="126"/>
      <c r="H345" s="89">
        <f t="shared" si="22"/>
        <v>0</v>
      </c>
    </row>
    <row r="346" spans="1:10" s="41" customFormat="1" ht="12" x14ac:dyDescent="0.2">
      <c r="A346" s="88" t="s">
        <v>345</v>
      </c>
      <c r="B346" s="44" t="s">
        <v>235</v>
      </c>
      <c r="C346" s="42" t="s">
        <v>355</v>
      </c>
      <c r="D346" s="89">
        <f t="shared" si="23"/>
        <v>0</v>
      </c>
      <c r="E346" s="74"/>
      <c r="F346" s="125"/>
      <c r="G346" s="126"/>
      <c r="H346" s="89">
        <f t="shared" si="22"/>
        <v>0</v>
      </c>
    </row>
    <row r="347" spans="1:10" s="41" customFormat="1" ht="12" x14ac:dyDescent="0.2">
      <c r="A347" s="88" t="s">
        <v>345</v>
      </c>
      <c r="B347" s="44" t="s">
        <v>235</v>
      </c>
      <c r="C347" s="42" t="s">
        <v>356</v>
      </c>
      <c r="D347" s="89">
        <f t="shared" si="23"/>
        <v>0</v>
      </c>
      <c r="E347" s="74"/>
      <c r="F347" s="125"/>
      <c r="G347" s="126"/>
      <c r="H347" s="89">
        <f t="shared" si="22"/>
        <v>0</v>
      </c>
    </row>
    <row r="348" spans="1:10" s="41" customFormat="1" ht="12" x14ac:dyDescent="0.2">
      <c r="A348" s="88" t="s">
        <v>345</v>
      </c>
      <c r="B348" s="44" t="s">
        <v>357</v>
      </c>
      <c r="C348" s="42" t="s">
        <v>358</v>
      </c>
      <c r="D348" s="89">
        <f t="shared" si="23"/>
        <v>0</v>
      </c>
      <c r="E348" s="74"/>
      <c r="F348" s="125"/>
      <c r="G348" s="126"/>
      <c r="H348" s="89">
        <f t="shared" si="22"/>
        <v>0</v>
      </c>
    </row>
    <row r="349" spans="1:10" s="41" customFormat="1" ht="12" x14ac:dyDescent="0.2">
      <c r="A349" s="88" t="s">
        <v>345</v>
      </c>
      <c r="B349" s="44" t="s">
        <v>357</v>
      </c>
      <c r="C349" s="42" t="s">
        <v>355</v>
      </c>
      <c r="D349" s="89">
        <f t="shared" si="23"/>
        <v>0</v>
      </c>
      <c r="E349" s="74"/>
      <c r="F349" s="125"/>
      <c r="G349" s="126"/>
      <c r="H349" s="89">
        <f t="shared" si="22"/>
        <v>0</v>
      </c>
    </row>
    <row r="350" spans="1:10" s="41" customFormat="1" ht="12" x14ac:dyDescent="0.2">
      <c r="A350" s="88" t="s">
        <v>345</v>
      </c>
      <c r="B350" s="44" t="s">
        <v>357</v>
      </c>
      <c r="C350" s="42" t="s">
        <v>359</v>
      </c>
      <c r="D350" s="89">
        <f t="shared" si="23"/>
        <v>0</v>
      </c>
      <c r="E350" s="74"/>
      <c r="F350" s="125"/>
      <c r="G350" s="126"/>
      <c r="H350" s="89">
        <f t="shared" si="22"/>
        <v>0</v>
      </c>
    </row>
    <row r="351" spans="1:10" s="41" customFormat="1" ht="12" x14ac:dyDescent="0.2">
      <c r="A351" s="88" t="s">
        <v>345</v>
      </c>
      <c r="B351" s="44" t="s">
        <v>362</v>
      </c>
      <c r="C351" s="42" t="s">
        <v>360</v>
      </c>
      <c r="D351" s="89">
        <f t="shared" si="23"/>
        <v>0</v>
      </c>
      <c r="E351" s="74"/>
      <c r="F351" s="125"/>
      <c r="G351" s="126"/>
      <c r="H351" s="89">
        <f t="shared" si="22"/>
        <v>0</v>
      </c>
    </row>
    <row r="352" spans="1:10" s="41" customFormat="1" ht="12" x14ac:dyDescent="0.2">
      <c r="A352" s="88" t="s">
        <v>345</v>
      </c>
      <c r="B352" s="44" t="s">
        <v>362</v>
      </c>
      <c r="C352" s="42" t="s">
        <v>355</v>
      </c>
      <c r="D352" s="89">
        <f t="shared" si="23"/>
        <v>0</v>
      </c>
      <c r="E352" s="74"/>
      <c r="F352" s="125"/>
      <c r="G352" s="126"/>
      <c r="H352" s="89">
        <f t="shared" si="22"/>
        <v>0</v>
      </c>
    </row>
    <row r="353" spans="1:18" s="41" customFormat="1" ht="12" x14ac:dyDescent="0.2">
      <c r="A353" s="88" t="s">
        <v>345</v>
      </c>
      <c r="B353" s="44" t="s">
        <v>362</v>
      </c>
      <c r="C353" s="42" t="s">
        <v>359</v>
      </c>
      <c r="D353" s="89">
        <f t="shared" si="23"/>
        <v>0</v>
      </c>
      <c r="E353" s="74"/>
      <c r="F353" s="125"/>
      <c r="G353" s="126"/>
      <c r="H353" s="89">
        <f t="shared" si="22"/>
        <v>0</v>
      </c>
    </row>
    <row r="354" spans="1:18" s="41" customFormat="1" ht="12" x14ac:dyDescent="0.2">
      <c r="A354" s="88" t="s">
        <v>345</v>
      </c>
      <c r="B354" s="44" t="s">
        <v>362</v>
      </c>
      <c r="C354" s="42" t="s">
        <v>361</v>
      </c>
      <c r="D354" s="89">
        <f t="shared" si="23"/>
        <v>0</v>
      </c>
      <c r="E354" s="74"/>
      <c r="F354" s="125"/>
      <c r="G354" s="126"/>
      <c r="H354" s="89">
        <f t="shared" si="22"/>
        <v>0</v>
      </c>
    </row>
    <row r="355" spans="1:18" s="41" customFormat="1" ht="12" x14ac:dyDescent="0.2">
      <c r="A355" s="88" t="s">
        <v>345</v>
      </c>
      <c r="B355" s="44" t="s">
        <v>363</v>
      </c>
      <c r="C355" s="42"/>
      <c r="D355" s="89">
        <f t="shared" si="23"/>
        <v>0</v>
      </c>
      <c r="E355" s="74"/>
      <c r="F355" s="125"/>
      <c r="G355" s="126"/>
      <c r="H355" s="89">
        <f t="shared" si="22"/>
        <v>0</v>
      </c>
    </row>
    <row r="356" spans="1:18" s="41" customFormat="1" ht="12" x14ac:dyDescent="0.2">
      <c r="A356" s="88" t="s">
        <v>345</v>
      </c>
      <c r="B356" s="44" t="s">
        <v>455</v>
      </c>
      <c r="C356" s="42"/>
      <c r="D356" s="89">
        <f t="shared" si="23"/>
        <v>0</v>
      </c>
      <c r="E356" s="74"/>
      <c r="F356" s="125"/>
      <c r="G356" s="126"/>
      <c r="H356" s="89">
        <f t="shared" si="22"/>
        <v>0</v>
      </c>
    </row>
    <row r="357" spans="1:18" s="41" customFormat="1" ht="12" x14ac:dyDescent="0.2">
      <c r="A357" s="91" t="s">
        <v>365</v>
      </c>
      <c r="B357" s="44"/>
      <c r="C357" s="42" t="s">
        <v>368</v>
      </c>
      <c r="D357" s="92">
        <f>D244</f>
        <v>0</v>
      </c>
      <c r="E357" s="80"/>
      <c r="F357" s="146"/>
      <c r="G357" s="147"/>
      <c r="H357" s="92">
        <f t="shared" si="22"/>
        <v>0</v>
      </c>
    </row>
    <row r="358" spans="1:18" s="41" customFormat="1" ht="12" x14ac:dyDescent="0.2">
      <c r="A358" s="91" t="s">
        <v>365</v>
      </c>
      <c r="B358" s="44"/>
      <c r="C358" s="42" t="s">
        <v>369</v>
      </c>
      <c r="D358" s="92">
        <f>D245</f>
        <v>0</v>
      </c>
      <c r="E358" s="80"/>
      <c r="F358" s="146"/>
      <c r="G358" s="147"/>
      <c r="H358" s="92">
        <f t="shared" si="22"/>
        <v>0</v>
      </c>
      <c r="I358" s="86"/>
    </row>
    <row r="359" spans="1:18" s="41" customFormat="1" ht="12" x14ac:dyDescent="0.2">
      <c r="A359" s="91" t="s">
        <v>365</v>
      </c>
      <c r="B359" s="44"/>
      <c r="C359" s="42" t="s">
        <v>370</v>
      </c>
      <c r="D359" s="92">
        <f>D246</f>
        <v>0</v>
      </c>
      <c r="E359" s="80"/>
      <c r="F359" s="146"/>
      <c r="G359" s="147"/>
      <c r="H359" s="92">
        <f t="shared" si="22"/>
        <v>0</v>
      </c>
      <c r="I359" s="86"/>
    </row>
    <row r="360" spans="1:18" s="41" customFormat="1" ht="12" x14ac:dyDescent="0.2">
      <c r="A360" s="91" t="s">
        <v>365</v>
      </c>
      <c r="B360" s="44"/>
      <c r="C360" s="42" t="s">
        <v>371</v>
      </c>
      <c r="D360" s="92">
        <f>D247</f>
        <v>0</v>
      </c>
      <c r="E360" s="80"/>
      <c r="F360" s="146"/>
      <c r="G360" s="147"/>
      <c r="H360" s="92">
        <f t="shared" si="22"/>
        <v>0</v>
      </c>
    </row>
    <row r="361" spans="1:18" s="41" customFormat="1" ht="12" x14ac:dyDescent="0.2">
      <c r="E361" s="45"/>
    </row>
    <row r="362" spans="1:18" s="41" customFormat="1" ht="12" x14ac:dyDescent="0.2">
      <c r="E362" s="45"/>
      <c r="G362" s="96" t="s">
        <v>654</v>
      </c>
      <c r="H362" s="99">
        <f>SUM(H335:H360)</f>
        <v>0</v>
      </c>
    </row>
    <row r="363" spans="1:18" s="41" customFormat="1" ht="12" x14ac:dyDescent="0.2">
      <c r="E363" s="45"/>
    </row>
    <row r="364" spans="1:18" s="41" customFormat="1" ht="12" customHeight="1" x14ac:dyDescent="0.2">
      <c r="A364" s="100"/>
      <c r="B364" s="86"/>
      <c r="C364" s="86"/>
      <c r="D364" s="86"/>
      <c r="E364" s="96" t="s">
        <v>655</v>
      </c>
      <c r="F364" s="96"/>
      <c r="G364" s="96"/>
      <c r="H364" s="97">
        <f>H324-H328-H362</f>
        <v>0</v>
      </c>
      <c r="I364" s="161" t="s">
        <v>699</v>
      </c>
      <c r="J364" s="161"/>
      <c r="K364" s="161"/>
    </row>
    <row r="365" spans="1:18" s="41" customFormat="1" ht="12" x14ac:dyDescent="0.2">
      <c r="D365" s="86"/>
      <c r="E365" s="86"/>
      <c r="F365" s="86"/>
      <c r="G365" s="86"/>
      <c r="H365" s="86"/>
      <c r="I365" s="161"/>
      <c r="J365" s="161"/>
      <c r="K365" s="161"/>
    </row>
    <row r="366" spans="1:18" s="41" customFormat="1" ht="12" x14ac:dyDescent="0.2">
      <c r="D366" s="86"/>
      <c r="E366" s="86"/>
      <c r="F366" s="86"/>
      <c r="G366" s="86"/>
      <c r="H366" s="86"/>
      <c r="I366" s="112"/>
      <c r="J366" s="108"/>
      <c r="K366" s="108"/>
    </row>
    <row r="367" spans="1:18" s="41" customFormat="1" ht="36" x14ac:dyDescent="0.2">
      <c r="A367" s="37" t="s">
        <v>226</v>
      </c>
      <c r="B367" s="37"/>
      <c r="C367" s="37" t="s">
        <v>375</v>
      </c>
      <c r="D367" s="40" t="s">
        <v>656</v>
      </c>
      <c r="E367" s="39"/>
      <c r="F367" s="39"/>
      <c r="G367" s="39" t="s">
        <v>629</v>
      </c>
      <c r="H367" s="40" t="s">
        <v>640</v>
      </c>
      <c r="I367" s="57"/>
      <c r="J367" s="157" t="s">
        <v>463</v>
      </c>
      <c r="K367" s="157"/>
      <c r="L367" s="157"/>
      <c r="M367" s="157"/>
      <c r="N367" s="157"/>
      <c r="O367" s="157"/>
      <c r="P367" s="157"/>
      <c r="Q367" s="157"/>
      <c r="R367" s="157"/>
    </row>
    <row r="368" spans="1:18" s="41" customFormat="1" ht="36" x14ac:dyDescent="0.2">
      <c r="A368" s="160" t="s">
        <v>365</v>
      </c>
      <c r="B368" s="160"/>
      <c r="C368" s="42" t="s">
        <v>366</v>
      </c>
      <c r="D368" s="113"/>
      <c r="E368" s="80"/>
      <c r="G368" s="144">
        <v>30</v>
      </c>
      <c r="H368" s="92">
        <f>D368*G368</f>
        <v>0</v>
      </c>
    </row>
    <row r="369" spans="1:8" s="41" customFormat="1" ht="36" x14ac:dyDescent="0.2">
      <c r="A369" s="160" t="s">
        <v>365</v>
      </c>
      <c r="B369" s="160"/>
      <c r="C369" s="42" t="s">
        <v>367</v>
      </c>
      <c r="D369" s="113"/>
      <c r="E369" s="80"/>
      <c r="G369" s="144">
        <v>25</v>
      </c>
      <c r="H369" s="92">
        <f>D369*G369</f>
        <v>0</v>
      </c>
    </row>
    <row r="370" spans="1:8" s="41" customFormat="1" thickBot="1" x14ac:dyDescent="0.25">
      <c r="E370" s="45"/>
    </row>
    <row r="371" spans="1:8" s="41" customFormat="1" thickBot="1" x14ac:dyDescent="0.25">
      <c r="E371" s="45"/>
      <c r="G371" s="52" t="s">
        <v>429</v>
      </c>
      <c r="H371" s="53">
        <f>SUM(H368:H369)</f>
        <v>0</v>
      </c>
    </row>
    <row r="372" spans="1:8" s="41" customFormat="1" thickBot="1" x14ac:dyDescent="0.25">
      <c r="E372" s="45"/>
      <c r="H372" s="46"/>
    </row>
    <row r="373" spans="1:8" s="41" customFormat="1" thickBot="1" x14ac:dyDescent="0.25">
      <c r="E373" s="45"/>
      <c r="G373" s="52" t="s">
        <v>457</v>
      </c>
      <c r="H373" s="53">
        <f>H249+H371</f>
        <v>0</v>
      </c>
    </row>
    <row r="374" spans="1:8" s="41" customFormat="1" ht="12" x14ac:dyDescent="0.2">
      <c r="E374" s="45"/>
    </row>
    <row r="375" spans="1:8" s="41" customFormat="1" ht="12" x14ac:dyDescent="0.2">
      <c r="E375" s="45"/>
    </row>
  </sheetData>
  <sheetProtection algorithmName="SHA-512" hashValue="EfA26Ru9ssPnPpN4TijT8feZvFzHmKqCy2DhIbM12trm46dxTipWxTF8oQGDiM1+5MaS6R/q8IEL1eqm0J+b1w==" saltValue="udJNBuRVY36UjR6zrG5N5Q==" spinCount="100000" sheet="1" objects="1" scenarios="1"/>
  <sortState xmlns:xlrd2="http://schemas.microsoft.com/office/spreadsheetml/2017/richdata2" ref="A57:S62">
    <sortCondition ref="A57:A62"/>
    <sortCondition ref="B57:B62"/>
  </sortState>
  <mergeCells count="24">
    <mergeCell ref="J367:R367"/>
    <mergeCell ref="A368:B368"/>
    <mergeCell ref="A369:B369"/>
    <mergeCell ref="J8:O10"/>
    <mergeCell ref="J84:O86"/>
    <mergeCell ref="I364:K365"/>
    <mergeCell ref="J243:R243"/>
    <mergeCell ref="J253:R253"/>
    <mergeCell ref="J214:R214"/>
    <mergeCell ref="J76:R80"/>
    <mergeCell ref="J151:R153"/>
    <mergeCell ref="J6:R6"/>
    <mergeCell ref="J191:R191"/>
    <mergeCell ref="J164:R166"/>
    <mergeCell ref="J163:R163"/>
    <mergeCell ref="J168:R168"/>
    <mergeCell ref="J158:R158"/>
    <mergeCell ref="J66:R66"/>
    <mergeCell ref="J169:R169"/>
    <mergeCell ref="J174:R174"/>
    <mergeCell ref="J175:R175"/>
    <mergeCell ref="J176:R176"/>
    <mergeCell ref="J179:R179"/>
    <mergeCell ref="J185:R185"/>
  </mergeCells>
  <hyperlinks>
    <hyperlink ref="J2" location="'Balance globale  azotée'!A1" display="Retour" xr:uid="{00000000-0004-0000-0500-000000000000}"/>
    <hyperlink ref="J4" location="'Balance globale  azotée'!A1" display="Retour" xr:uid="{00000000-0004-0000-0500-000001000000}"/>
    <hyperlink ref="J212" location="'Balance globale  azotée'!A1" display="Retour" xr:uid="{00000000-0004-0000-0500-000002000000}"/>
    <hyperlink ref="J240" location="'Balance globale  azotée'!A1" display="Retour" xr:uid="{00000000-0004-0000-0500-000003000000}"/>
  </hyperlink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B6" sqref="B6"/>
    </sheetView>
  </sheetViews>
  <sheetFormatPr baseColWidth="10" defaultRowHeight="15" x14ac:dyDescent="0.25"/>
  <sheetData>
    <row r="1" spans="1:1" x14ac:dyDescent="0.25">
      <c r="A1" t="s">
        <v>458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Suivi modifs</vt:lpstr>
      <vt:lpstr>Balance globale azotée</vt:lpstr>
      <vt:lpstr>E1</vt:lpstr>
      <vt:lpstr>E2</vt:lpstr>
      <vt:lpstr>E3</vt:lpstr>
      <vt:lpstr>S2</vt:lpstr>
      <vt:lpstr>mdp</vt:lpstr>
    </vt:vector>
  </TitlesOfParts>
  <Company>Ministère de l'Agriculture et de l'Alimentation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Myriam ENNIFAR</dc:creator>
  <cp:lastModifiedBy>Alicia ROUGE</cp:lastModifiedBy>
  <dcterms:created xsi:type="dcterms:W3CDTF">2022-06-16T08:22:09Z</dcterms:created>
  <dcterms:modified xsi:type="dcterms:W3CDTF">2026-06-23T13:54:51Z</dcterms:modified>
</cp:coreProperties>
</file>