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tusa\Desktop\"/>
    </mc:Choice>
  </mc:AlternateContent>
  <bookViews>
    <workbookView xWindow="0" yWindow="0" windowWidth="23040" windowHeight="8328" activeTab="1"/>
  </bookViews>
  <sheets>
    <sheet name="INTRODUCTION" sheetId="1" r:id="rId1"/>
    <sheet name="A-_PLAN_DE_BIOSECURITE" sheetId="2" r:id="rId2"/>
    <sheet name="B-_SAS_SANITAIRE" sheetId="3" r:id="rId3"/>
    <sheet name="C-_NETTOYAGE_ET_DESINFECTION" sheetId="4" r:id="rId4"/>
    <sheet name="D-_MORTALITE" sheetId="5" r:id="rId5"/>
    <sheet name="E-_PARCOURS" sheetId="6" r:id="rId6"/>
    <sheet name="F-_INTRANTS" sheetId="7" r:id="rId7"/>
    <sheet name="G-_FUMIER" sheetId="8" r:id="rId8"/>
    <sheet name="H-ADMINISTRATIF" sheetId="9" r:id="rId9"/>
    <sheet name="BILAN" sheetId="10" r:id="rId10"/>
    <sheet name="Liste_déroulante" sheetId="11" state="hidden" r:id="rId11"/>
  </sheets>
  <calcPr calcId="162913"/>
</workbook>
</file>

<file path=xl/calcChain.xml><?xml version="1.0" encoding="utf-8"?>
<calcChain xmlns="http://schemas.openxmlformats.org/spreadsheetml/2006/main">
  <c r="E18" i="10" l="1"/>
  <c r="F11" i="10"/>
  <c r="E20" i="9"/>
  <c r="E19" i="9"/>
  <c r="E18" i="9"/>
  <c r="E17" i="9"/>
  <c r="E16" i="9"/>
  <c r="E15" i="9"/>
  <c r="E14" i="9"/>
  <c r="E13" i="9"/>
  <c r="E12" i="9"/>
  <c r="E11" i="9"/>
  <c r="E10" i="9"/>
  <c r="E9" i="9"/>
  <c r="E8" i="9"/>
  <c r="E7" i="9"/>
  <c r="E4" i="9"/>
  <c r="D22" i="9" s="1"/>
  <c r="F13" i="8"/>
  <c r="E12" i="8"/>
  <c r="F11" i="8"/>
  <c r="E11" i="8"/>
  <c r="E10" i="8"/>
  <c r="E9" i="8"/>
  <c r="F8" i="8"/>
  <c r="E8" i="8"/>
  <c r="B8" i="8"/>
  <c r="B9" i="8" s="1"/>
  <c r="B10" i="8" s="1"/>
  <c r="B11" i="8" s="1"/>
  <c r="B12" i="8" s="1"/>
  <c r="J7" i="8"/>
  <c r="G7" i="8"/>
  <c r="E7" i="8"/>
  <c r="B14" i="8" s="1"/>
  <c r="D18" i="10" s="1"/>
  <c r="B7" i="8"/>
  <c r="J6" i="8"/>
  <c r="F6" i="8"/>
  <c r="E6" i="8"/>
  <c r="F10" i="7"/>
  <c r="D11" i="7" s="1"/>
  <c r="C17" i="10" s="1"/>
  <c r="F17" i="10" s="1"/>
  <c r="E8" i="7"/>
  <c r="E7" i="7"/>
  <c r="F6" i="7"/>
  <c r="E6" i="7"/>
  <c r="B6" i="7"/>
  <c r="B7" i="7" s="1"/>
  <c r="B8" i="7" s="1"/>
  <c r="F5" i="7"/>
  <c r="E5" i="7"/>
  <c r="B5" i="7"/>
  <c r="E4" i="7"/>
  <c r="D10" i="7" s="1"/>
  <c r="D17" i="10" s="1"/>
  <c r="E12" i="6"/>
  <c r="F11" i="6"/>
  <c r="E11" i="6"/>
  <c r="F10" i="6"/>
  <c r="E10" i="6"/>
  <c r="F9" i="6"/>
  <c r="F14" i="6" s="1"/>
  <c r="E9" i="6"/>
  <c r="E8" i="6"/>
  <c r="E7" i="6"/>
  <c r="F6" i="6"/>
  <c r="E6" i="6"/>
  <c r="B6" i="6"/>
  <c r="B7" i="6" s="1"/>
  <c r="B8" i="6" s="1"/>
  <c r="B9" i="6" s="1"/>
  <c r="B10" i="6" s="1"/>
  <c r="E5" i="6"/>
  <c r="D14" i="6" s="1"/>
  <c r="D16" i="10" s="1"/>
  <c r="B5" i="6"/>
  <c r="E4" i="6"/>
  <c r="E11" i="5"/>
  <c r="E10" i="5"/>
  <c r="F9" i="5"/>
  <c r="E9" i="5"/>
  <c r="E8" i="5"/>
  <c r="E7" i="5"/>
  <c r="E6" i="5"/>
  <c r="B6" i="5"/>
  <c r="B7" i="5" s="1"/>
  <c r="B8" i="5" s="1"/>
  <c r="F5" i="5"/>
  <c r="F13" i="5" s="1"/>
  <c r="E5" i="5"/>
  <c r="B5" i="5"/>
  <c r="F4" i="5"/>
  <c r="E4" i="5"/>
  <c r="D13" i="5" s="1"/>
  <c r="D15" i="10" s="1"/>
  <c r="E26" i="4"/>
  <c r="E25" i="4"/>
  <c r="F24" i="4"/>
  <c r="E24" i="4"/>
  <c r="E23" i="4"/>
  <c r="F22" i="4"/>
  <c r="E22" i="4"/>
  <c r="E21" i="4"/>
  <c r="F20" i="4"/>
  <c r="E20" i="4"/>
  <c r="F19" i="4"/>
  <c r="E19" i="4"/>
  <c r="B19" i="4"/>
  <c r="B20" i="4" s="1"/>
  <c r="B21" i="4" s="1"/>
  <c r="B22" i="4" s="1"/>
  <c r="F18" i="4"/>
  <c r="F28" i="4" s="1"/>
  <c r="E18" i="4"/>
  <c r="F17" i="4"/>
  <c r="E17" i="4"/>
  <c r="F16" i="4"/>
  <c r="E16" i="4"/>
  <c r="F15" i="4"/>
  <c r="E15" i="4"/>
  <c r="E14" i="4"/>
  <c r="F13" i="4"/>
  <c r="E13" i="4"/>
  <c r="E12" i="4"/>
  <c r="E11" i="4"/>
  <c r="E10" i="4"/>
  <c r="E9" i="4"/>
  <c r="E8" i="4"/>
  <c r="E7" i="4"/>
  <c r="D28" i="4" s="1"/>
  <c r="D14" i="10" s="1"/>
  <c r="E6" i="4"/>
  <c r="E5" i="4"/>
  <c r="E4" i="4"/>
  <c r="E17" i="3"/>
  <c r="E16" i="3"/>
  <c r="F15" i="3"/>
  <c r="E15" i="3"/>
  <c r="F14" i="3"/>
  <c r="E14" i="3"/>
  <c r="F13" i="3"/>
  <c r="E13" i="3"/>
  <c r="F11" i="3"/>
  <c r="E11" i="3"/>
  <c r="E10" i="3"/>
  <c r="E9" i="3"/>
  <c r="E8" i="3"/>
  <c r="E7" i="3"/>
  <c r="F6" i="3"/>
  <c r="E6" i="3"/>
  <c r="F4" i="3"/>
  <c r="F19" i="3" s="1"/>
  <c r="D20" i="3" s="1"/>
  <c r="C13" i="10" s="1"/>
  <c r="F13" i="10" s="1"/>
  <c r="E4" i="3"/>
  <c r="D19" i="3" s="1"/>
  <c r="D13" i="10" s="1"/>
  <c r="B4" i="3"/>
  <c r="F3" i="3"/>
  <c r="E3" i="3"/>
  <c r="G19" i="2"/>
  <c r="F19" i="2"/>
  <c r="F18" i="2"/>
  <c r="G17" i="2"/>
  <c r="F17" i="2"/>
  <c r="G16" i="2"/>
  <c r="F16" i="2"/>
  <c r="F15" i="2"/>
  <c r="F14" i="2"/>
  <c r="F13" i="2"/>
  <c r="F12" i="2"/>
  <c r="G11" i="2"/>
  <c r="F11" i="2"/>
  <c r="F10" i="2"/>
  <c r="G9" i="2"/>
  <c r="F9" i="2"/>
  <c r="F8" i="2"/>
  <c r="G7" i="2"/>
  <c r="F7" i="2"/>
  <c r="G6" i="2"/>
  <c r="F6" i="2"/>
  <c r="F5" i="2"/>
  <c r="B5" i="2"/>
  <c r="B6" i="2" s="1"/>
  <c r="B7" i="2" s="1"/>
  <c r="B8" i="2" s="1"/>
  <c r="B9" i="2" s="1"/>
  <c r="B10" i="2" s="1"/>
  <c r="B11" i="2" s="1"/>
  <c r="B12" i="2" s="1"/>
  <c r="B13" i="2" s="1"/>
  <c r="B14" i="2" s="1"/>
  <c r="B15" i="2" s="1"/>
  <c r="B16" i="2" s="1"/>
  <c r="B17" i="2" s="1"/>
  <c r="B18" i="2" s="1"/>
  <c r="B19" i="2" s="1"/>
  <c r="F4" i="2"/>
  <c r="G3" i="2"/>
  <c r="G21" i="2" s="1"/>
  <c r="F3" i="2"/>
  <c r="D21" i="2" s="1"/>
  <c r="D12" i="10" s="1"/>
  <c r="D22" i="2" l="1"/>
  <c r="C12" i="10" s="1"/>
  <c r="F12" i="10" s="1"/>
  <c r="D29" i="4"/>
  <c r="C14" i="10" s="1"/>
  <c r="F14" i="10" s="1"/>
  <c r="D14" i="5"/>
  <c r="C15" i="10" s="1"/>
  <c r="F15" i="10" s="1"/>
  <c r="B15" i="8"/>
  <c r="C18" i="10" s="1"/>
  <c r="F18" i="10" s="1"/>
  <c r="D15" i="6"/>
  <c r="C16" i="10" s="1"/>
  <c r="D19" i="10"/>
  <c r="D20" i="10" s="1"/>
  <c r="D23" i="9"/>
  <c r="C19" i="10" s="1"/>
  <c r="F19" i="10" s="1"/>
  <c r="F16" i="10" l="1"/>
  <c r="E16" i="10"/>
  <c r="E20" i="10" s="1"/>
  <c r="F20" i="10"/>
  <c r="C20" i="10" s="1"/>
</calcChain>
</file>

<file path=xl/sharedStrings.xml><?xml version="1.0" encoding="utf-8"?>
<sst xmlns="http://schemas.openxmlformats.org/spreadsheetml/2006/main" count="322" uniqueCount="217">
  <si>
    <t>Objectif: Assurer une gestion bio-sécuritaire sur mon exploitation : Elevage PALMIPEDE</t>
  </si>
  <si>
    <t>LE PLAN DE BIOSECURITE</t>
  </si>
  <si>
    <t>Répondre dans cette colonne</t>
  </si>
  <si>
    <t xml:space="preserve">Mon bâtiment permet la réalisation d'opérations de nettoyage et de désinfection efficaces et régulières </t>
  </si>
  <si>
    <t>Mes UP sont bien définies et sont séparées physiquement (ex. par des barrières, grillages simples ou doubles, haies, chaînes, ….)</t>
  </si>
  <si>
    <t xml:space="preserve"> Je nettoie et désinfecte mon matériel lorsque je change d’UP </t>
  </si>
  <si>
    <t>Chaque UP fonctionne en bande unique</t>
  </si>
  <si>
    <t>J'élève diffèrentes espéces (palmipèdes et gallus) dans une même UP et en même temps</t>
  </si>
  <si>
    <t>La zone professionnelle, contenant l'ensemble de mes UP, est délimitée (par des chaînettes, cordes, …) et identifiable par des tiers (via des panneaux de signalisation, …)</t>
  </si>
  <si>
    <t xml:space="preserve"> L’accès à la zone professionnelle n’est autorisé qu’aux personnels et véhicules qui sont en lien avec l’élevage (pas d’animaux de compagnie, de véhicules privés, de visiteurs pour raison autre que professionnelle) </t>
  </si>
  <si>
    <t xml:space="preserve">Une aire de parking est signalisée pour les voitures, à l'extérieur de la zone professionnelle </t>
  </si>
  <si>
    <t>Le bac d’équarrissage est placé de manière à ce que les camions ne pénètrent pas dans la zone professionnelle</t>
  </si>
  <si>
    <t xml:space="preserve">Mon bac d'équarissage est situé sur une aire bétonnée ou stabilisée </t>
  </si>
  <si>
    <t>Lorsque je suis présent sur site, je vérifie que les véhicules des professionnels qualifiés intervenants sur l’élevage, se garent bien sur l’aire de parking prévue (ou qu’ils réalisent un nettoyage et une désinfection du véhicule avant d’entrer dans la zone professionnelle)</t>
  </si>
  <si>
    <t>Lorsque je suis présent sur site, je vérifie que les camions de transport (aliment, animaux, litière, …) réalisent un lavage et une désinfection des roues et bas de caisse sur l’aire stabilisée prévue avant d’entrer dans la zone professionnelle</t>
  </si>
  <si>
    <t>Les voies de circulation de l’exploitation sont délimitées dans l’espace et/ou la gestion des flux (intrants, fumier) est clairement séparée dans l’espace et dans le temps</t>
  </si>
  <si>
    <r>
      <t xml:space="preserve">Si je possède une basse-cour sur mon exploitation, elle est éloignée </t>
    </r>
    <r>
      <rPr>
        <u/>
        <sz val="14"/>
        <color rgb="FF000000"/>
        <rFont val="Pulse"/>
      </rPr>
      <t>au maximum</t>
    </r>
    <r>
      <rPr>
        <sz val="14"/>
        <color rgb="FF000000"/>
        <rFont val="Pulse"/>
      </rPr>
      <t xml:space="preserve"> de ma production commerciale </t>
    </r>
  </si>
  <si>
    <t xml:space="preserve">Les abords de mes bâtiments sont entretenus </t>
  </si>
  <si>
    <t>Les abords de mes bâtiments sont stabilisés</t>
  </si>
  <si>
    <t xml:space="preserve">Les dessous de silos sont maintenus propres </t>
  </si>
  <si>
    <t xml:space="preserve"> </t>
  </si>
  <si>
    <t>LE SAS SANITAIRE</t>
  </si>
  <si>
    <t>Un sas est présent à l’entrée de chaque UP</t>
  </si>
  <si>
    <t xml:space="preserve">La zone propre (ou zone d'élevage) et la zone sale (ou zone civile) sont séparées par : </t>
  </si>
  <si>
    <t>Mon sas est équipé de manière conforme, il comprend :</t>
  </si>
  <si>
    <t>A</t>
  </si>
  <si>
    <t>Un lavabo fonctionnel (avec eau courante et système d'évacuation)</t>
  </si>
  <si>
    <t>B</t>
  </si>
  <si>
    <t>Du savon</t>
  </si>
  <si>
    <t>C</t>
  </si>
  <si>
    <t>Du papier jetable (essuie-main)</t>
  </si>
  <si>
    <t>D</t>
  </si>
  <si>
    <t>Une poubelle vidée réguliérement</t>
  </si>
  <si>
    <t>E</t>
  </si>
  <si>
    <t xml:space="preserve">Un porte vêtement </t>
  </si>
  <si>
    <t>F</t>
  </si>
  <si>
    <t xml:space="preserve">Une tenue et des chaussures propres, réservées à la zone d'élevage </t>
  </si>
  <si>
    <t xml:space="preserve">Avant de pénétrer dans une Unité de Production, je respecte les étapes suivantes : </t>
  </si>
  <si>
    <r>
      <t xml:space="preserve">J’enlève ma tenue civile et mes chaussures </t>
    </r>
    <r>
      <rPr>
        <b/>
        <u/>
        <sz val="14"/>
        <color rgb="FF000000"/>
        <rFont val="Arial"/>
        <family val="2"/>
      </rPr>
      <t>en zone sale</t>
    </r>
    <r>
      <rPr>
        <sz val="14"/>
        <color rgb="FF000000"/>
        <rFont val="Arial"/>
        <family val="2"/>
      </rPr>
      <t xml:space="preserve"> (ou zone civile)</t>
    </r>
  </si>
  <si>
    <t>Je me lave les mains avec du savon</t>
  </si>
  <si>
    <r>
      <t xml:space="preserve">Je mets une tenue et des bottes d'élevage </t>
    </r>
    <r>
      <rPr>
        <b/>
        <u/>
        <sz val="14"/>
        <color rgb="FF000000"/>
        <rFont val="Arial"/>
        <family val="2"/>
      </rPr>
      <t>en zone propre</t>
    </r>
    <r>
      <rPr>
        <sz val="14"/>
        <color rgb="FF000000"/>
        <rFont val="Arial"/>
        <family val="2"/>
      </rPr>
      <t xml:space="preserve"> (ou zone d'élevage)</t>
    </r>
  </si>
  <si>
    <t xml:space="preserve"> Je m’assure de la traçabilité sur mon exploitation en inscrivant sur la fiche d'élevage tous les visiteurs et intervenants extérieurs pénétrant sur le site d’exploitation </t>
  </si>
  <si>
    <t>LE NETTOYAGE ET LA DESINFECTION</t>
  </si>
  <si>
    <t xml:space="preserve">Après chaque départ des animaux, je respecte les étapes suivantes (si je fais réaliser les travaux de nettoyage et désinfection par un tiers, je vérifie que les étapes suivantes sont respectées) : </t>
  </si>
  <si>
    <t>Je vide les trémies et chaînes d’alimentation, les bacs et circuits d’abreuvement</t>
  </si>
  <si>
    <t>Je démonte et sors du bâtiment le matériel mobile</t>
  </si>
  <si>
    <t>Je détrempe le bâtiment à l'eau claire</t>
  </si>
  <si>
    <t xml:space="preserve">Je cure le bâtiment et évacue le fumier </t>
  </si>
  <si>
    <t>J’applique un détergent avec une pompe à haute pression ou un canon à mousse (si conforme à mon mode de production)</t>
  </si>
  <si>
    <t>Je décape et rince le bâtiment avec une pompe à moyenne pression et haut débit (du plafond vers le sol)</t>
  </si>
  <si>
    <t>G</t>
  </si>
  <si>
    <t>J’insiste sur les endroits les moins accessibles : caissons de ventilation, les trappes d’entrée d’air, les échangeurs de chaleur, …</t>
  </si>
  <si>
    <t>H</t>
  </si>
  <si>
    <t xml:space="preserve">Je vérifie systématiquement l’efficacité du nettoyage visuellement et laisse le temps nécessaire pour un séchage complet du bâtiment </t>
  </si>
  <si>
    <t>I</t>
  </si>
  <si>
    <t>Au moins une fois par an, je réalise un autocontrôle de ma procédure de désinfection par analyse (via des boites de contact, chiffonnettes, écouvillons, …)</t>
  </si>
  <si>
    <t>J</t>
  </si>
  <si>
    <t>Je pulvérise une solution désinfectante (en respectant les doses prescrites sur le produit)</t>
  </si>
  <si>
    <t>K</t>
  </si>
  <si>
    <t xml:space="preserve">Je nettoie et désinfecte le matériel mobile sur une aire stabilisée </t>
  </si>
  <si>
    <t>L</t>
  </si>
  <si>
    <t>Je nettoie et désinfecte les silos d’alimentation (utilisation d’une bougie fumigène ou thermo nébulisation)</t>
  </si>
  <si>
    <t>M</t>
  </si>
  <si>
    <t xml:space="preserve">Je nettoie et désinfecte le bac d’équarrissage </t>
  </si>
  <si>
    <t>N</t>
  </si>
  <si>
    <t xml:space="preserve">Je nettoie et désinfecte les circuits d’eau suivant le protocole préconisé par mon technicien et/ou mon vétérinaire </t>
  </si>
  <si>
    <t>Je réalise une dératisation du bâtiment, des silos d'alimentation, du hangar de stockage, …</t>
  </si>
  <si>
    <t>Je nettoie et désinfecte les abords du bâtiment et les zones les plus fréquentées (à la soude caustique ou à la chaux vive)</t>
  </si>
  <si>
    <t>Je nettoie et désinfecte le sas sanitaire (sol, matériel, tenues et bottes d'élevage)</t>
  </si>
  <si>
    <t>Je nettoie et désinfecte les véhicules de l'exploitation (sur l'aire de lavage)</t>
  </si>
  <si>
    <t xml:space="preserve">Je connais et j’applique la durée de vide sanitaire réglementaire </t>
  </si>
  <si>
    <t xml:space="preserve">Pour chacune des opérations de nettoyage et désinfection, j’utilise des produits bactéricides, fongicides et virucides et je respecte les quantités préconisées par le fournisseur </t>
  </si>
  <si>
    <t xml:space="preserve">J'utilise des eaux de surface pour réaliser le nettoyage et la désinfection </t>
  </si>
  <si>
    <t>Le matériel utilisé sur mon exploitation est dédié à une seule UP ou est systématiquement nettoyé et désinfecté entre chaque UP</t>
  </si>
  <si>
    <t>Je dispose d’un protocole de nettoyage et de désinfection pour le matériel utilisé en commun</t>
  </si>
  <si>
    <t xml:space="preserve">LA MORTALITE </t>
  </si>
  <si>
    <t>Je surveille quotidiennement mes animaux et signale à mon vétérinaire si je constate un taux de mortalité anormal</t>
  </si>
  <si>
    <t>Je ramasse quotidiennement les animaux morts</t>
  </si>
  <si>
    <t>Je transporte les animaux morts dans un sceau ou contenant hermétique afin d'éviter toute contamination</t>
  </si>
  <si>
    <t>Je tiens à jour ma fiche d'élevage en inscrivant le nombre de morts quotidiens</t>
  </si>
  <si>
    <t xml:space="preserve">Les cadavres sont collectés et conservés dans un équipement permettant leur conservation </t>
  </si>
  <si>
    <t>La veille ou le jour du passage du camion d'équarrissage, je transfère les cadavres vers le bac d'équarrissage fermé</t>
  </si>
  <si>
    <t xml:space="preserve">Je sais accéder aux bons d'équarrissage consultables sur internet </t>
  </si>
  <si>
    <t xml:space="preserve">LE PARCOURS </t>
  </si>
  <si>
    <t>*</t>
  </si>
  <si>
    <t>Mes animaux sont élévés à l'intérieur (absence de parcours)</t>
  </si>
  <si>
    <t>Présence d'au moins un parcours</t>
  </si>
  <si>
    <t>Mes parcours sont délimités par une clôture empêchant toute introduction de prédateurs extérieurs</t>
  </si>
  <si>
    <t>J’entretiens régulièrement mon parcours (fauchage, autre)</t>
  </si>
  <si>
    <t xml:space="preserve">Il m'arrive de stocker du matériel sur mon parcours </t>
  </si>
  <si>
    <t>Les points d’eau et d’alimentation sont à l’intérieur du bâtiment (ou mes trémies sont couvertes et il n'y a pas d'aliment au sol, hors période de risque élevé)</t>
  </si>
  <si>
    <t xml:space="preserve">Il y a plusieurs espèces sur mon parcours </t>
  </si>
  <si>
    <r>
      <t>Il y a des zones d'eau stagnantes sur mon parcours</t>
    </r>
    <r>
      <rPr>
        <i/>
        <sz val="14"/>
        <color rgb="FFFF0000"/>
        <rFont val="Arial"/>
        <family val="2"/>
      </rPr>
      <t xml:space="preserve"> </t>
    </r>
  </si>
  <si>
    <t xml:space="preserve">Lorsque je ne peux pas accéder au parcours en passant par le sas, je prends la précaution d’utiliser des chaussures spécifiques, dédiées uniquement au parcours </t>
  </si>
  <si>
    <t>Après le départ des animaux, je désinfecte la zone "sortie de trappes" avec de la chaux vive ou de la soude caustique</t>
  </si>
  <si>
    <t>Je respecte un vide sanitaire de 42 jours minimum sur mes parcours (ou de 56 jours en production biologique)</t>
  </si>
  <si>
    <t>LES INTRANTS</t>
  </si>
  <si>
    <r>
      <t>J’enregistre ou conserve</t>
    </r>
    <r>
      <rPr>
        <b/>
        <sz val="14"/>
        <color rgb="FF000000"/>
        <rFont val="Arial"/>
        <family val="2"/>
      </rPr>
      <t xml:space="preserve"> </t>
    </r>
    <r>
      <rPr>
        <sz val="14"/>
        <color rgb="FF000000"/>
        <rFont val="Arial"/>
        <family val="2"/>
      </rPr>
      <t xml:space="preserve">les données de livraisons d’aliment et j’assure la traçabilité de mes stocks </t>
    </r>
  </si>
  <si>
    <t>Je protège mon stock d’aliment de l’humidité et de la faune sauvage (oiseaux, rongeurs)</t>
  </si>
  <si>
    <t xml:space="preserve">Je stocke ma litière à l’abri de l’humidité et la protège de la faune sauvage en utilisant des filets (ou bâches) </t>
  </si>
  <si>
    <t>Je m’assure quotidiennement de la qualité de l'eau distribuée à mes animaux</t>
  </si>
  <si>
    <t xml:space="preserve">Je traite mon eau si elle n’est pas conforme aux recommandations de mon technicien et/ou vétérinaire </t>
  </si>
  <si>
    <t>GESTION DU FUMIER</t>
  </si>
  <si>
    <t xml:space="preserve">Mon fumier est géré : </t>
  </si>
  <si>
    <t>Sur mon exploitation</t>
  </si>
  <si>
    <t>Oui</t>
  </si>
  <si>
    <t>Chez un prêteur de terre ou dans un extérieur centre agréé</t>
  </si>
  <si>
    <t>Non</t>
  </si>
  <si>
    <t>Pour assainir mon fumier je réalise</t>
  </si>
  <si>
    <t>J'assure la traçabilité de mes expéditions de fumier</t>
  </si>
  <si>
    <t>Je respecte la réglementation vis-à-vis des distances de stockage minimales du fumier (en rapport aux zones conchylicoles, lieux de baignades, habitations, berges, cours d’eau, puits, forages, …)</t>
  </si>
  <si>
    <t>Je m'assure que le prêteur de terre ou le centre extérieur agréé respecte la réglementation en vigueur</t>
  </si>
  <si>
    <t>Je stocke et/ou j'épands du fumier sur mes parcours</t>
  </si>
  <si>
    <t xml:space="preserve">Je stocke le fumier au champ pour une période maximale de 9 mois </t>
  </si>
  <si>
    <t>J'attends au moins 3 ans avant de stocker du fumier au même endroit</t>
  </si>
  <si>
    <t xml:space="preserve">Je valide que le nettoyage et la désinfection du matériel utilisé pour le stockage, le transport, l’épandage et l’enfouissement du fumier soient bien réalisés avant et après chaque chantier </t>
  </si>
  <si>
    <t xml:space="preserve">J’assure la traçabilité de mes épandages </t>
  </si>
  <si>
    <r>
      <rPr>
        <b/>
        <u/>
        <sz val="14"/>
        <color rgb="FF000000"/>
        <rFont val="Calibri"/>
        <family val="2"/>
      </rPr>
      <t>Remarque</t>
    </r>
    <r>
      <rPr>
        <sz val="14"/>
        <color rgb="FF000000"/>
        <rFont val="Calibri"/>
        <family val="2"/>
      </rPr>
      <t xml:space="preserve"> : Veuillez compléter </t>
    </r>
    <r>
      <rPr>
        <b/>
        <u/>
        <sz val="14"/>
        <color rgb="FF000000"/>
        <rFont val="Calibri"/>
        <family val="2"/>
      </rPr>
      <t>UNIQUEMENT</t>
    </r>
    <r>
      <rPr>
        <b/>
        <sz val="14"/>
        <color rgb="FF000000"/>
        <rFont val="Calibri"/>
        <family val="2"/>
      </rPr>
      <t xml:space="preserve"> </t>
    </r>
    <r>
      <rPr>
        <u/>
        <sz val="14"/>
        <color rgb="FF000000"/>
        <rFont val="Calibri"/>
        <family val="2"/>
      </rPr>
      <t>la colonne qui vous concerne</t>
    </r>
    <r>
      <rPr>
        <sz val="14"/>
        <color rgb="FF000000"/>
        <rFont val="Calibri"/>
        <family val="2"/>
      </rPr>
      <t xml:space="preserve">, en fonction de si le fumier de votre exploitation est géré sur votre site ou en extérieur </t>
    </r>
  </si>
  <si>
    <r>
      <rPr>
        <b/>
        <u/>
        <sz val="14"/>
        <color rgb="FF000000"/>
        <rFont val="Calibri"/>
        <family val="2"/>
      </rPr>
      <t>Obligatoire</t>
    </r>
    <r>
      <rPr>
        <b/>
        <sz val="14"/>
        <color rgb="FF000000"/>
        <rFont val="Calibri"/>
        <family val="2"/>
      </rPr>
      <t xml:space="preserve"> : (Cocher OUI sur le paramètre qui vous concerne, en D5 ou H5)</t>
    </r>
  </si>
  <si>
    <t xml:space="preserve">LE SUIVI ADMINISTRATIF </t>
  </si>
  <si>
    <t xml:space="preserve">Je possède un plan de biosécurité adapté à mon exploitation </t>
  </si>
  <si>
    <t>Mon plan de biosécurité comprend :</t>
  </si>
  <si>
    <t xml:space="preserve">Un plan de circulation, avec au minimum : </t>
  </si>
  <si>
    <t>i</t>
  </si>
  <si>
    <t>La délimitation des zones publiques, professionnelles et les UP</t>
  </si>
  <si>
    <t>ii</t>
  </si>
  <si>
    <t>L'identification des aires de stationnement et de lavage</t>
  </si>
  <si>
    <t>iii</t>
  </si>
  <si>
    <t xml:space="preserve">Le sens de circulation </t>
  </si>
  <si>
    <t>La liste des personnes indispensables au fonctionnement des UP</t>
  </si>
  <si>
    <t>Le plan de gestion des flux dans l'espace et/ou dans le temps</t>
  </si>
  <si>
    <t>Les plans de nettoyage-désinfection et de vide sanitaire par UP</t>
  </si>
  <si>
    <t xml:space="preserve">Le plan de gestion des sous-produits animaux </t>
  </si>
  <si>
    <t>Le plan de lutte contre les nuisibles dont les rongeurs</t>
  </si>
  <si>
    <t>Le plan de protection vis-à-vis de l'avifaune sauvage</t>
  </si>
  <si>
    <t>L'attestation de formation biosécurité du détenteur des animaux d'élevage et du personnel permanent</t>
  </si>
  <si>
    <t xml:space="preserve">La traçabilité des interventions des équipes du personnel temporaire </t>
  </si>
  <si>
    <t xml:space="preserve">La traçabilité des bandes par UP (déclaration de mise en place, enregistrements de l'origine et de la destination). </t>
  </si>
  <si>
    <t>La traçabilité des auto-contrôles (nature et fréquences) de la mise en œuvre des procédures de nettoyage et désinfection</t>
  </si>
  <si>
    <t>Une évaluation des risques liés à la détention de volailles non commerciales ou d'oiseaux sauvages captifs</t>
  </si>
  <si>
    <t xml:space="preserve">BILAN </t>
  </si>
  <si>
    <t>Identifiant élevage (INSEE)</t>
  </si>
  <si>
    <t>INUAV</t>
  </si>
  <si>
    <t xml:space="preserve">Coordonnées éleveur </t>
  </si>
  <si>
    <t>Nom auditeur</t>
  </si>
  <si>
    <t>Date visite 1</t>
  </si>
  <si>
    <r>
      <t xml:space="preserve">Date visite 2 </t>
    </r>
    <r>
      <rPr>
        <b/>
        <i/>
        <sz val="11"/>
        <color rgb="FFFFFFFF"/>
        <rFont val="Arial"/>
        <family val="2"/>
      </rPr>
      <t>(si présence d'items "Non conforme" en visite 1)*</t>
    </r>
  </si>
  <si>
    <t>A compléter si au moins un item est "NON CONFORME"</t>
  </si>
  <si>
    <t>Colonne2</t>
  </si>
  <si>
    <t>Colonne1</t>
  </si>
  <si>
    <t>NOTE</t>
  </si>
  <si>
    <t>TOTAL</t>
  </si>
  <si>
    <t>Calcul</t>
  </si>
  <si>
    <t>COMMENTAIRES (Visite 1)</t>
  </si>
  <si>
    <t xml:space="preserve">ENGAGEMENT </t>
  </si>
  <si>
    <t>EVOLUTION (Visite 2)</t>
  </si>
  <si>
    <t>CRITERES</t>
  </si>
  <si>
    <t>EVALUATION</t>
  </si>
  <si>
    <t>Explicitation obligatoire pour les items "NON CONFORME" et proposition d'un plan d'action (si nécessaire), par l'auditeur</t>
  </si>
  <si>
    <r>
      <t xml:space="preserve">Engagement </t>
    </r>
    <r>
      <rPr>
        <b/>
        <u/>
        <sz val="11"/>
        <color rgb="FFFFFFFF"/>
        <rFont val="Arial"/>
        <family val="2"/>
      </rPr>
      <t xml:space="preserve">de l'éleveur </t>
    </r>
    <r>
      <rPr>
        <b/>
        <sz val="11"/>
        <color rgb="FFFFFFFF"/>
        <rFont val="Arial"/>
        <family val="2"/>
      </rPr>
      <t xml:space="preserve">pour une mise en conformité des items "NON CONFORME" : </t>
    </r>
    <r>
      <rPr>
        <b/>
        <u/>
        <sz val="11"/>
        <color rgb="FFFFFFFF"/>
        <rFont val="Arial"/>
        <family val="2"/>
      </rPr>
      <t>OUI/NON, si OUI précisez un délai</t>
    </r>
  </si>
  <si>
    <r>
      <t xml:space="preserve">Spécifier si les points "NON CONFORME" ont été levés suite à la nouvelle visite effectuée, par l'auditeur                </t>
    </r>
    <r>
      <rPr>
        <i/>
        <sz val="11"/>
        <color rgb="FFFFFFFF"/>
        <rFont val="Arial"/>
        <family val="2"/>
      </rPr>
      <t>(*Renseigner la date de la visite 2)</t>
    </r>
  </si>
  <si>
    <t xml:space="preserve">LES INTRANTS </t>
  </si>
  <si>
    <t xml:space="preserve">LE FUMIER </t>
  </si>
  <si>
    <t>ADMINISTRATIF</t>
  </si>
  <si>
    <t>BILAN</t>
  </si>
  <si>
    <t xml:space="preserve">Plan de biosécurité </t>
  </si>
  <si>
    <t>Oui ou une seule UP</t>
  </si>
  <si>
    <t xml:space="preserve">Systématique ou une seule UP </t>
  </si>
  <si>
    <t xml:space="preserve">Systématique </t>
  </si>
  <si>
    <t>Oui ou les voies sont désinfectées</t>
  </si>
  <si>
    <t>Oui ou absence de basse-cour</t>
  </si>
  <si>
    <t xml:space="preserve">Toujours </t>
  </si>
  <si>
    <t>Régulièrement</t>
  </si>
  <si>
    <t>Elevage liberté</t>
  </si>
  <si>
    <t xml:space="preserve">Parfois </t>
  </si>
  <si>
    <t xml:space="preserve">Non </t>
  </si>
  <si>
    <t>Parfois</t>
  </si>
  <si>
    <t>Jamais</t>
  </si>
  <si>
    <t>Peux mieux faire</t>
  </si>
  <si>
    <t xml:space="preserve">Peux mieux faire </t>
  </si>
  <si>
    <t xml:space="preserve">Jamais </t>
  </si>
  <si>
    <t>Sas sanitaire</t>
  </si>
  <si>
    <t>Un banc ou une séparation physique</t>
  </si>
  <si>
    <t xml:space="preserve">Oui </t>
  </si>
  <si>
    <t>Parfois ou systématique</t>
  </si>
  <si>
    <t xml:space="preserve">Un marquage au sol ou Pas de séparation </t>
  </si>
  <si>
    <t>Nettoyage et Désinfection</t>
  </si>
  <si>
    <t>Systématique ou production bio</t>
  </si>
  <si>
    <t>Pas de matériel en commun</t>
  </si>
  <si>
    <t>Mortalité</t>
  </si>
  <si>
    <t xml:space="preserve">Les intrants </t>
  </si>
  <si>
    <t>Mon eau est déjà conforme</t>
  </si>
  <si>
    <t>Gestion du fumier</t>
  </si>
  <si>
    <t>Un assainissement naturel par un stockage minimum de 42 jours avant épandage</t>
  </si>
  <si>
    <t>Un chaulage</t>
  </si>
  <si>
    <t xml:space="preserve">Fumier envoyé en totalité à l'extérieur </t>
  </si>
  <si>
    <t xml:space="preserve">Un compostage </t>
  </si>
  <si>
    <t xml:space="preserve">Un envoi extérieur dans une usine de compostage agrée </t>
  </si>
  <si>
    <t>Je ne sais pas</t>
  </si>
  <si>
    <t>Un épandage avec enfouissement immédiat</t>
  </si>
  <si>
    <t>Un épandage immédiat sans enfouissement</t>
  </si>
  <si>
    <t>Un envoi chez un prêteur de terre qui épand et enfouit directement le fumier</t>
  </si>
  <si>
    <t>Parcours</t>
  </si>
  <si>
    <t>Toujours</t>
  </si>
  <si>
    <t>Aucune</t>
  </si>
  <si>
    <t>Je passe par le sas</t>
  </si>
  <si>
    <t>Entre chaque bande</t>
  </si>
  <si>
    <t>Absence de parcours</t>
  </si>
  <si>
    <t xml:space="preserve">Elevage en liberté </t>
  </si>
  <si>
    <t>Quelques unes</t>
  </si>
  <si>
    <t>Systématiquement</t>
  </si>
  <si>
    <t>Beaucoup</t>
  </si>
  <si>
    <t>Administratif</t>
  </si>
  <si>
    <t xml:space="preserve">Tous </t>
  </si>
  <si>
    <t xml:space="preserve">Certains </t>
  </si>
  <si>
    <t>Oui, mais pas à jour</t>
  </si>
  <si>
    <t>Aucun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</si>
</sst>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VRAI&quot;;&quot;VRAI&quot;;&quot;FAUX&quot;"/>
    <numFmt numFmtId="165" formatCode="0.0"/>
  </numFmts>
  <fonts count="75">
    <font>
      <sz val="11"/>
      <color rgb="FF000000"/>
      <name val="Calibri"/>
      <family val="2"/>
    </font>
    <font>
      <sz val="11"/>
      <color rgb="FF000000"/>
      <name val="Calibri"/>
      <family val="2"/>
    </font>
    <font>
      <b/>
      <sz val="11"/>
      <color rgb="FFFFFFFF"/>
      <name val="Calibri"/>
      <family val="2"/>
    </font>
    <font>
      <sz val="11"/>
      <color rgb="FF000000"/>
      <name val="Arial"/>
      <family val="2"/>
    </font>
    <font>
      <b/>
      <sz val="12"/>
      <color rgb="FFC65911"/>
      <name val="Arial"/>
      <family val="2"/>
    </font>
    <font>
      <sz val="14"/>
      <color rgb="FF000000"/>
      <name val="Arial"/>
      <family val="2"/>
    </font>
    <font>
      <sz val="11"/>
      <color rgb="FF000000"/>
      <name val="Pulse"/>
    </font>
    <font>
      <sz val="11"/>
      <color rgb="FF5B9BD5"/>
      <name val="Pulse"/>
    </font>
    <font>
      <sz val="11"/>
      <color rgb="FFFFFFFF"/>
      <name val="Pulse"/>
    </font>
    <font>
      <b/>
      <sz val="25"/>
      <color rgb="FF5B9BD5"/>
      <name val="Pulse"/>
    </font>
    <font>
      <b/>
      <sz val="12"/>
      <color rgb="FF5B9BD5"/>
      <name val="Pulse"/>
    </font>
    <font>
      <b/>
      <sz val="16"/>
      <color rgb="FF5B9BD5"/>
      <name val="Arial"/>
      <family val="2"/>
    </font>
    <font>
      <sz val="14"/>
      <color rgb="FF000000"/>
      <name val="Pulse"/>
    </font>
    <font>
      <sz val="14"/>
      <color rgb="FFFFFFFF"/>
      <name val="Pulse"/>
    </font>
    <font>
      <u/>
      <sz val="14"/>
      <color rgb="FF000000"/>
      <name val="Pulse"/>
    </font>
    <font>
      <b/>
      <sz val="14"/>
      <color rgb="FF000000"/>
      <name val="Pulse"/>
    </font>
    <font>
      <b/>
      <sz val="11"/>
      <color rgb="FF000000"/>
      <name val="Pulse"/>
    </font>
    <font>
      <sz val="11"/>
      <color rgb="FFFFC000"/>
      <name val="Arial"/>
      <family val="2"/>
    </font>
    <font>
      <b/>
      <sz val="25"/>
      <color rgb="FFFFC000"/>
      <name val="Arial"/>
      <family val="2"/>
    </font>
    <font>
      <b/>
      <sz val="12"/>
      <color rgb="FFFFC000"/>
      <name val="Arial"/>
      <family val="2"/>
    </font>
    <font>
      <b/>
      <sz val="11"/>
      <color rgb="FFFFC000"/>
      <name val="Arial"/>
      <family val="2"/>
    </font>
    <font>
      <b/>
      <sz val="14"/>
      <color rgb="FF000000"/>
      <name val="Arial"/>
      <family val="2"/>
    </font>
    <font>
      <b/>
      <sz val="11"/>
      <color rgb="FFED7D31"/>
      <name val="Arial"/>
      <family val="2"/>
    </font>
    <font>
      <b/>
      <u/>
      <sz val="14"/>
      <color rgb="FF000000"/>
      <name val="Arial"/>
      <family val="2"/>
    </font>
    <font>
      <sz val="11"/>
      <color rgb="FFFF0000"/>
      <name val="Arial"/>
      <family val="2"/>
    </font>
    <font>
      <b/>
      <sz val="25"/>
      <color rgb="FF92D050"/>
      <name val="Arial"/>
      <family val="2"/>
    </font>
    <font>
      <b/>
      <sz val="12"/>
      <color rgb="FF92D050"/>
      <name val="Arial"/>
      <family val="2"/>
    </font>
    <font>
      <b/>
      <sz val="11"/>
      <color rgb="FF375623"/>
      <name val="Arial"/>
      <family val="2"/>
    </font>
    <font>
      <b/>
      <sz val="11"/>
      <color rgb="FF70AD47"/>
      <name val="Arial"/>
      <family val="2"/>
    </font>
    <font>
      <sz val="11"/>
      <color rgb="FFFFFFFF"/>
      <name val="Arial"/>
      <family val="2"/>
    </font>
    <font>
      <b/>
      <sz val="25"/>
      <color rgb="FF552579"/>
      <name val="Arial"/>
      <family val="2"/>
    </font>
    <font>
      <b/>
      <sz val="12"/>
      <color rgb="FF552579"/>
      <name val="Arial"/>
      <family val="2"/>
    </font>
    <font>
      <b/>
      <sz val="11"/>
      <color rgb="FF552579"/>
      <name val="Arial"/>
      <family val="2"/>
    </font>
    <font>
      <i/>
      <sz val="11"/>
      <color rgb="FF000000"/>
      <name val="Arial"/>
      <family val="2"/>
    </font>
    <font>
      <b/>
      <i/>
      <sz val="11"/>
      <color rgb="FF552579"/>
      <name val="Arial"/>
      <family val="2"/>
    </font>
    <font>
      <i/>
      <sz val="14"/>
      <color rgb="FF000000"/>
      <name val="Arial"/>
      <family val="2"/>
    </font>
    <font>
      <i/>
      <sz val="11"/>
      <color rgb="FF000000"/>
      <name val="Calibri"/>
      <family val="2"/>
    </font>
    <font>
      <b/>
      <sz val="14"/>
      <color rgb="FFFFFFFF"/>
      <name val="Arial"/>
      <family val="2"/>
    </font>
    <font>
      <b/>
      <sz val="22"/>
      <color rgb="FFC00000"/>
      <name val="Arial"/>
      <family val="2"/>
    </font>
    <font>
      <b/>
      <sz val="12"/>
      <color rgb="FFC00000"/>
      <name val="Arial"/>
      <family val="2"/>
    </font>
    <font>
      <b/>
      <sz val="14"/>
      <color rgb="FFED7D31"/>
      <name val="Arial"/>
      <family val="2"/>
    </font>
    <font>
      <b/>
      <i/>
      <sz val="14"/>
      <color rgb="FF000000"/>
      <name val="Arial"/>
      <family val="2"/>
    </font>
    <font>
      <i/>
      <sz val="14"/>
      <color rgb="FFFF0000"/>
      <name val="Arial"/>
      <family val="2"/>
    </font>
    <font>
      <b/>
      <sz val="22"/>
      <color rgb="FF002060"/>
      <name val="Arial"/>
      <family val="2"/>
    </font>
    <font>
      <b/>
      <sz val="12"/>
      <color rgb="FF002060"/>
      <name val="Arial"/>
      <family val="2"/>
    </font>
    <font>
      <b/>
      <sz val="14"/>
      <color rgb="FF002060"/>
      <name val="Arial"/>
      <family val="2"/>
    </font>
    <font>
      <sz val="12"/>
      <color rgb="FF000000"/>
      <name val="Arial"/>
      <family val="2"/>
    </font>
    <font>
      <b/>
      <sz val="22"/>
      <color rgb="FF525252"/>
      <name val="Arial"/>
      <family val="2"/>
    </font>
    <font>
      <b/>
      <sz val="18"/>
      <color rgb="FFFFFFFF"/>
      <name val="Arial"/>
      <family val="2"/>
    </font>
    <font>
      <b/>
      <sz val="15"/>
      <color rgb="FFFFFFFF"/>
      <name val="Arial"/>
      <family val="2"/>
    </font>
    <font>
      <b/>
      <sz val="22"/>
      <color rgb="FF000000"/>
      <name val="Arial"/>
      <family val="2"/>
    </font>
    <font>
      <b/>
      <sz val="14"/>
      <color rgb="FF525252"/>
      <name val="Arial"/>
      <family val="2"/>
    </font>
    <font>
      <sz val="14"/>
      <color rgb="FF000000"/>
      <name val="Calibri"/>
      <family val="2"/>
    </font>
    <font>
      <b/>
      <u/>
      <sz val="14"/>
      <color rgb="FF000000"/>
      <name val="Calibri"/>
      <family val="2"/>
    </font>
    <font>
      <b/>
      <sz val="14"/>
      <color rgb="FF000000"/>
      <name val="Calibri"/>
      <family val="2"/>
    </font>
    <font>
      <u/>
      <sz val="14"/>
      <color rgb="FF000000"/>
      <name val="Calibri"/>
      <family val="2"/>
    </font>
    <font>
      <b/>
      <sz val="22"/>
      <color rgb="FF552579"/>
      <name val="Arial"/>
      <family val="2"/>
    </font>
    <font>
      <i/>
      <sz val="12"/>
      <color rgb="FF552579"/>
      <name val="Arial"/>
      <family val="2"/>
    </font>
    <font>
      <b/>
      <i/>
      <sz val="12"/>
      <color rgb="FF552579"/>
      <name val="Arial"/>
      <family val="2"/>
    </font>
    <font>
      <b/>
      <i/>
      <sz val="12"/>
      <color rgb="FF000000"/>
      <name val="Arial"/>
      <family val="2"/>
    </font>
    <font>
      <i/>
      <sz val="12"/>
      <color rgb="FF000000"/>
      <name val="Arial"/>
      <family val="2"/>
    </font>
    <font>
      <sz val="12"/>
      <color rgb="FF552579"/>
      <name val="Arial"/>
      <family val="2"/>
    </font>
    <font>
      <sz val="14"/>
      <color rgb="FF525252"/>
      <name val="Arial"/>
      <family val="2"/>
    </font>
    <font>
      <u/>
      <sz val="12"/>
      <color rgb="FF000000"/>
      <name val="Arial"/>
      <family val="2"/>
    </font>
    <font>
      <sz val="22"/>
      <color rgb="FFFFFFFF"/>
      <name val="Arial"/>
      <family val="2"/>
    </font>
    <font>
      <b/>
      <sz val="11"/>
      <color rgb="FF000000"/>
      <name val="Arial"/>
      <family val="2"/>
    </font>
    <font>
      <b/>
      <sz val="11"/>
      <color rgb="FFFFFFFF"/>
      <name val="Arial"/>
      <family val="2"/>
    </font>
    <font>
      <b/>
      <i/>
      <sz val="11"/>
      <color rgb="FFFFFFFF"/>
      <name val="Arial"/>
      <family val="2"/>
    </font>
    <font>
      <b/>
      <sz val="1"/>
      <color rgb="FFFFFFFF"/>
      <name val="Arial"/>
      <family val="2"/>
    </font>
    <font>
      <b/>
      <sz val="10"/>
      <color rgb="FFFFFFFF"/>
      <name val="Arial"/>
      <family val="2"/>
    </font>
    <font>
      <b/>
      <u/>
      <sz val="11"/>
      <color rgb="FFFFFFFF"/>
      <name val="Arial"/>
      <family val="2"/>
    </font>
    <font>
      <i/>
      <sz val="11"/>
      <color rgb="FFFFFFFF"/>
      <name val="Arial"/>
      <family val="2"/>
    </font>
    <font>
      <b/>
      <sz val="10"/>
      <color rgb="FF000000"/>
      <name val="Arial"/>
      <family val="2"/>
    </font>
    <font>
      <b/>
      <i/>
      <sz val="10"/>
      <color rgb="FF000000"/>
      <name val="Arial"/>
      <family val="2"/>
    </font>
    <font>
      <b/>
      <sz val="11"/>
      <color rgb="FF000000"/>
      <name val="Calibri"/>
      <family val="2"/>
    </font>
  </fonts>
  <fills count="21">
    <fill>
      <patternFill patternType="none"/>
    </fill>
    <fill>
      <patternFill patternType="gray125"/>
    </fill>
    <fill>
      <patternFill patternType="solid">
        <fgColor rgb="FFFFC000"/>
        <bgColor rgb="FFFFC000"/>
      </patternFill>
    </fill>
    <fill>
      <patternFill patternType="solid">
        <fgColor rgb="FF00B050"/>
        <bgColor rgb="FF00B050"/>
      </patternFill>
    </fill>
    <fill>
      <patternFill patternType="solid">
        <fgColor rgb="FFFF0000"/>
        <bgColor rgb="FFFF0000"/>
      </patternFill>
    </fill>
    <fill>
      <patternFill patternType="solid">
        <fgColor rgb="FF92D050"/>
        <bgColor rgb="FF92D050"/>
      </patternFill>
    </fill>
    <fill>
      <patternFill patternType="solid">
        <fgColor rgb="FFFFFFFF"/>
        <bgColor rgb="FFFFFFFF"/>
      </patternFill>
    </fill>
    <fill>
      <patternFill patternType="solid">
        <fgColor rgb="FF5B9BD5"/>
        <bgColor rgb="FF5B9BD5"/>
      </patternFill>
    </fill>
    <fill>
      <patternFill patternType="solid">
        <fgColor rgb="FFFFF2CC"/>
        <bgColor rgb="FFFFF2CC"/>
      </patternFill>
    </fill>
    <fill>
      <patternFill patternType="solid">
        <fgColor rgb="FFE2EFDA"/>
        <bgColor rgb="FFE2EFDA"/>
      </patternFill>
    </fill>
    <fill>
      <patternFill patternType="solid">
        <fgColor rgb="FF552579"/>
        <bgColor rgb="FF552579"/>
      </patternFill>
    </fill>
    <fill>
      <patternFill patternType="solid">
        <fgColor rgb="FFC00000"/>
        <bgColor rgb="FFC00000"/>
      </patternFill>
    </fill>
    <fill>
      <patternFill patternType="solid">
        <fgColor rgb="FF002060"/>
        <bgColor rgb="FF002060"/>
      </patternFill>
    </fill>
    <fill>
      <patternFill patternType="solid">
        <fgColor rgb="FF44546A"/>
        <bgColor rgb="FF44546A"/>
      </patternFill>
    </fill>
    <fill>
      <patternFill patternType="solid">
        <fgColor rgb="FFED7D31"/>
        <bgColor rgb="FFED7D31"/>
      </patternFill>
    </fill>
    <fill>
      <patternFill patternType="solid">
        <fgColor rgb="FFD9D9D9"/>
        <bgColor rgb="FFD9D9D9"/>
      </patternFill>
    </fill>
    <fill>
      <patternFill patternType="solid">
        <fgColor rgb="FF203764"/>
        <bgColor rgb="FF203764"/>
      </patternFill>
    </fill>
    <fill>
      <patternFill patternType="solid">
        <fgColor rgb="FF4472C4"/>
        <bgColor rgb="FF4472C4"/>
      </patternFill>
    </fill>
    <fill>
      <patternFill patternType="solid">
        <fgColor rgb="FF525252"/>
        <bgColor rgb="FF525252"/>
      </patternFill>
    </fill>
    <fill>
      <patternFill patternType="solid">
        <fgColor rgb="FFE7E6E6"/>
        <bgColor rgb="FFE7E6E6"/>
      </patternFill>
    </fill>
    <fill>
      <patternFill patternType="solid">
        <fgColor rgb="FFFFFF00"/>
        <bgColor rgb="FFFFFF00"/>
      </patternFill>
    </fill>
  </fills>
  <borders count="6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top/>
      <bottom style="thin">
        <color rgb="FF000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style="medium">
        <color rgb="FF70AD47"/>
      </left>
      <right style="medium">
        <color rgb="FF70AD47"/>
      </right>
      <top style="medium">
        <color rgb="FF70AD47"/>
      </top>
      <bottom style="thin">
        <color rgb="FF000000"/>
      </bottom>
      <diagonal/>
    </border>
    <border>
      <left style="medium">
        <color rgb="FF70AD47"/>
      </left>
      <right/>
      <top style="medium">
        <color rgb="FF70AD47"/>
      </top>
      <bottom style="thin">
        <color rgb="FF000000"/>
      </bottom>
      <diagonal/>
    </border>
    <border>
      <left style="medium">
        <color rgb="FF70AD47"/>
      </left>
      <right/>
      <top style="medium">
        <color rgb="FF70AD47"/>
      </top>
      <bottom style="medium">
        <color rgb="FF70AD47"/>
      </bottom>
      <diagonal/>
    </border>
    <border>
      <left/>
      <right/>
      <top style="medium">
        <color rgb="FF70AD47"/>
      </top>
      <bottom style="medium">
        <color rgb="FF70AD47"/>
      </bottom>
      <diagonal/>
    </border>
    <border>
      <left/>
      <right style="thin">
        <color rgb="FF70AD47"/>
      </right>
      <top style="medium">
        <color rgb="FF70AD47"/>
      </top>
      <bottom style="medium">
        <color rgb="FF70AD47"/>
      </bottom>
      <diagonal/>
    </border>
    <border>
      <left/>
      <right/>
      <top style="medium">
        <color rgb="FF7030A0"/>
      </top>
      <bottom style="thin">
        <color rgb="FF00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thin">
        <color rgb="FF7030A0"/>
      </right>
      <top style="medium">
        <color rgb="FF7030A0"/>
      </top>
      <bottom style="medium">
        <color rgb="FF7030A0"/>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C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2060"/>
      </bottom>
      <diagonal/>
    </border>
    <border>
      <left style="medium">
        <color rgb="FF000000"/>
      </left>
      <right style="medium">
        <color rgb="FF000000"/>
      </right>
      <top style="medium">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206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2060"/>
      </top>
      <bottom style="medium">
        <color rgb="FF000000"/>
      </bottom>
      <diagonal/>
    </border>
    <border>
      <left/>
      <right/>
      <top style="medium">
        <color rgb="FF00206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medium">
        <color rgb="FF552579"/>
      </left>
      <right style="medium">
        <color rgb="FF552579"/>
      </right>
      <top style="medium">
        <color rgb="FF552579"/>
      </top>
      <bottom style="medium">
        <color rgb="FF552579"/>
      </bottom>
      <diagonal/>
    </border>
    <border>
      <left style="medium">
        <color rgb="FF552579"/>
      </left>
      <right/>
      <top style="medium">
        <color rgb="FF552579"/>
      </top>
      <bottom style="medium">
        <color rgb="FF552579"/>
      </bottom>
      <diagonal/>
    </border>
  </borders>
  <cellStyleXfs count="13">
    <xf numFmtId="0" fontId="0" fillId="0" borderId="0"/>
    <xf numFmtId="0" fontId="2" fillId="2" borderId="0" applyNumberFormat="0" applyBorder="0" applyProtection="0"/>
    <xf numFmtId="0" fontId="1" fillId="3" borderId="0" applyNumberFormat="0" applyFont="0" applyBorder="0" applyAlignment="0" applyProtection="0"/>
    <xf numFmtId="0" fontId="1" fillId="0" borderId="0" applyNumberFormat="0" applyFont="0" applyFill="0" applyBorder="0" applyAlignment="0" applyProtection="0"/>
    <xf numFmtId="0" fontId="2" fillId="4" borderId="0" applyNumberFormat="0" applyBorder="0" applyAlignment="0" applyProtection="0"/>
    <xf numFmtId="0" fontId="2" fillId="4" borderId="0" applyNumberFormat="0" applyBorder="0" applyProtection="0"/>
    <xf numFmtId="0" fontId="2" fillId="5" borderId="0" applyNumberFormat="0" applyBorder="0" applyProtection="0"/>
    <xf numFmtId="0" fontId="1" fillId="0" borderId="0" applyNumberFormat="0" applyFont="0" applyFill="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1" fillId="4" borderId="0" applyNumberFormat="0" applyFont="0" applyBorder="0" applyAlignment="0" applyProtection="0"/>
  </cellStyleXfs>
  <cellXfs count="241">
    <xf numFmtId="0" fontId="0" fillId="0" borderId="0" xfId="0"/>
    <xf numFmtId="0" fontId="3" fillId="6" borderId="0" xfId="0" applyFont="1" applyFill="1" applyProtection="1"/>
    <xf numFmtId="0" fontId="3" fillId="6" borderId="1" xfId="0" applyFont="1" applyFill="1" applyBorder="1" applyProtection="1"/>
    <xf numFmtId="0" fontId="3" fillId="6" borderId="2" xfId="0" applyFont="1" applyFill="1" applyBorder="1" applyProtection="1"/>
    <xf numFmtId="0" fontId="3" fillId="6" borderId="3" xfId="0" applyFont="1" applyFill="1" applyBorder="1" applyProtection="1"/>
    <xf numFmtId="0" fontId="3" fillId="6" borderId="4" xfId="0" applyFont="1" applyFill="1" applyBorder="1" applyProtection="1"/>
    <xf numFmtId="0" fontId="3" fillId="6" borderId="5" xfId="0" applyFont="1" applyFill="1" applyBorder="1" applyProtection="1"/>
    <xf numFmtId="0" fontId="3" fillId="0" borderId="0" xfId="0" applyFont="1" applyProtection="1"/>
    <xf numFmtId="0" fontId="5" fillId="6" borderId="4" xfId="0" applyFont="1" applyFill="1" applyBorder="1" applyAlignment="1" applyProtection="1">
      <alignment horizontal="justify" vertical="center"/>
    </xf>
    <xf numFmtId="0" fontId="3" fillId="0" borderId="0" xfId="0" applyFont="1"/>
    <xf numFmtId="0" fontId="3" fillId="6" borderId="6" xfId="0" applyFont="1" applyFill="1" applyBorder="1" applyProtection="1"/>
    <xf numFmtId="0" fontId="3" fillId="6" borderId="7" xfId="0" applyFont="1" applyFill="1" applyBorder="1" applyProtection="1"/>
    <xf numFmtId="0" fontId="3" fillId="6" borderId="8" xfId="0" applyFont="1" applyFill="1" applyBorder="1" applyProtection="1"/>
    <xf numFmtId="0" fontId="4" fillId="6" borderId="4" xfId="0" applyFont="1" applyFill="1" applyBorder="1" applyAlignment="1" applyProtection="1">
      <alignment horizontal="center"/>
    </xf>
    <xf numFmtId="0" fontId="0" fillId="6" borderId="4" xfId="0" applyFill="1" applyBorder="1"/>
    <xf numFmtId="0" fontId="6" fillId="6" borderId="0" xfId="0" applyFont="1" applyFill="1" applyAlignment="1" applyProtection="1">
      <alignment vertical="center"/>
      <protection locked="0"/>
    </xf>
    <xf numFmtId="0" fontId="7" fillId="6" borderId="0" xfId="0" applyFont="1" applyFill="1" applyAlignment="1" applyProtection="1">
      <alignment horizontal="center" vertical="center"/>
      <protection locked="0"/>
    </xf>
    <xf numFmtId="0" fontId="8" fillId="6" borderId="0" xfId="0" applyFont="1" applyFill="1" applyAlignment="1" applyProtection="1">
      <alignment horizontal="center" vertical="center"/>
      <protection locked="0"/>
    </xf>
    <xf numFmtId="0" fontId="9" fillId="6" borderId="0" xfId="0" applyFont="1" applyFill="1" applyAlignment="1" applyProtection="1">
      <alignment vertical="center"/>
      <protection locked="0"/>
    </xf>
    <xf numFmtId="0" fontId="9" fillId="6" borderId="9"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6" fillId="0" borderId="0" xfId="0" applyFont="1" applyAlignment="1" applyProtection="1">
      <alignment vertical="center"/>
      <protection locked="0"/>
    </xf>
    <xf numFmtId="0" fontId="0" fillId="0" borderId="0" xfId="0" applyProtection="1">
      <protection locked="0"/>
    </xf>
    <xf numFmtId="0" fontId="11" fillId="6" borderId="12" xfId="0" applyFont="1" applyFill="1" applyBorder="1" applyAlignment="1" applyProtection="1">
      <alignment horizontal="center" vertical="center"/>
      <protection locked="0"/>
    </xf>
    <xf numFmtId="0" fontId="12" fillId="6" borderId="12" xfId="0" applyFont="1" applyFill="1" applyBorder="1" applyAlignment="1" applyProtection="1">
      <alignment horizontal="justify" vertical="center"/>
      <protection locked="0"/>
    </xf>
    <xf numFmtId="0" fontId="12" fillId="0" borderId="13" xfId="0" applyFont="1" applyBorder="1" applyAlignment="1" applyProtection="1">
      <alignment horizontal="center" vertical="center"/>
      <protection locked="0"/>
    </xf>
    <xf numFmtId="165" fontId="12" fillId="6" borderId="14" xfId="0" applyNumberFormat="1" applyFont="1" applyFill="1" applyBorder="1" applyAlignment="1" applyProtection="1">
      <alignment horizontal="center" vertical="center"/>
      <protection locked="0"/>
    </xf>
    <xf numFmtId="165" fontId="12" fillId="6" borderId="0" xfId="0" applyNumberFormat="1" applyFont="1" applyFill="1" applyAlignment="1" applyProtection="1">
      <alignment horizontal="center" vertical="center"/>
      <protection locked="0"/>
    </xf>
    <xf numFmtId="0" fontId="12" fillId="0" borderId="12" xfId="0" applyFont="1" applyBorder="1" applyAlignment="1" applyProtection="1">
      <alignment horizontal="center" vertical="center"/>
      <protection locked="0"/>
    </xf>
    <xf numFmtId="164" fontId="13" fillId="6" borderId="12" xfId="0" applyNumberFormat="1" applyFont="1" applyFill="1" applyBorder="1" applyAlignment="1" applyProtection="1">
      <alignment horizontal="center" vertical="center"/>
      <protection locked="0"/>
    </xf>
    <xf numFmtId="164" fontId="13" fillId="6" borderId="13" xfId="0" applyNumberFormat="1" applyFont="1" applyFill="1" applyBorder="1" applyAlignment="1" applyProtection="1">
      <alignment horizontal="center" vertical="center"/>
      <protection locked="0"/>
    </xf>
    <xf numFmtId="165" fontId="12" fillId="6" borderId="15" xfId="0" applyNumberFormat="1" applyFont="1" applyFill="1" applyBorder="1" applyAlignment="1" applyProtection="1">
      <alignment horizontal="center" vertical="center"/>
      <protection locked="0"/>
    </xf>
    <xf numFmtId="0" fontId="13" fillId="6" borderId="13" xfId="0"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center" vertical="center"/>
      <protection locked="0"/>
    </xf>
    <xf numFmtId="0" fontId="12" fillId="0" borderId="0" xfId="0" applyFont="1" applyFill="1" applyAlignment="1" applyProtection="1">
      <alignment horizontal="justify" vertical="center"/>
      <protection locked="0"/>
    </xf>
    <xf numFmtId="0" fontId="8"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165" fontId="12" fillId="0" borderId="0" xfId="0" applyNumberFormat="1" applyFont="1" applyFill="1" applyAlignment="1" applyProtection="1">
      <alignment horizontal="center" vertical="center"/>
      <protection locked="0"/>
    </xf>
    <xf numFmtId="0" fontId="0" fillId="0" borderId="0" xfId="0" applyFill="1" applyProtection="1">
      <protection locked="0"/>
    </xf>
    <xf numFmtId="0" fontId="7" fillId="7" borderId="16" xfId="0" applyFont="1" applyFill="1" applyBorder="1" applyAlignment="1" applyProtection="1">
      <alignment horizontal="center" vertical="center"/>
      <protection locked="0"/>
    </xf>
    <xf numFmtId="0" fontId="15" fillId="7" borderId="17" xfId="0" applyFont="1" applyFill="1" applyBorder="1" applyAlignment="1" applyProtection="1">
      <alignment horizontal="center" vertical="center"/>
      <protection locked="0"/>
    </xf>
    <xf numFmtId="165" fontId="15" fillId="7" borderId="17" xfId="0" applyNumberFormat="1" applyFont="1" applyFill="1" applyBorder="1" applyAlignment="1" applyProtection="1">
      <alignment horizontal="center" vertical="center"/>
      <protection locked="0"/>
    </xf>
    <xf numFmtId="0" fontId="15" fillId="6" borderId="17"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2" fillId="6" borderId="0" xfId="0" applyFont="1" applyFill="1" applyAlignment="1" applyProtection="1">
      <alignment horizontal="center" vertical="center"/>
      <protection locked="0"/>
    </xf>
    <xf numFmtId="0" fontId="16" fillId="6" borderId="0" xfId="0" applyFont="1" applyFill="1" applyAlignment="1" applyProtection="1">
      <alignment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3" fillId="6" borderId="0" xfId="0" applyFont="1" applyFill="1" applyAlignment="1" applyProtection="1">
      <alignment vertical="center"/>
      <protection locked="0"/>
    </xf>
    <xf numFmtId="0" fontId="17" fillId="6" borderId="0" xfId="0" applyFont="1" applyFill="1" applyAlignment="1" applyProtection="1">
      <alignment horizontal="center" vertical="center"/>
      <protection locked="0"/>
    </xf>
    <xf numFmtId="0" fontId="3" fillId="6" borderId="0" xfId="0" applyFont="1" applyFill="1" applyAlignment="1" applyProtection="1">
      <alignment horizontal="center" vertical="center"/>
      <protection locked="0"/>
    </xf>
    <xf numFmtId="0" fontId="18" fillId="6" borderId="9"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20" fillId="6" borderId="12" xfId="0" applyFont="1" applyFill="1" applyBorder="1" applyAlignment="1" applyProtection="1">
      <alignment horizontal="center" vertical="center"/>
      <protection locked="0"/>
    </xf>
    <xf numFmtId="0" fontId="12" fillId="6" borderId="13" xfId="0" applyFont="1" applyFill="1" applyBorder="1" applyAlignment="1" applyProtection="1">
      <alignment vertical="center"/>
      <protection locked="0"/>
    </xf>
    <xf numFmtId="0" fontId="5"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0" fillId="6" borderId="13" xfId="0" applyFont="1" applyFill="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21" fillId="8" borderId="13" xfId="0" applyFont="1" applyFill="1" applyBorder="1" applyAlignment="1" applyProtection="1">
      <alignment horizontal="justify" vertical="center"/>
      <protection locked="0"/>
    </xf>
    <xf numFmtId="0" fontId="5" fillId="8" borderId="13" xfId="0" applyFont="1" applyFill="1" applyBorder="1" applyAlignment="1" applyProtection="1">
      <alignment horizontal="center" vertical="center"/>
      <protection locked="0"/>
    </xf>
    <xf numFmtId="0" fontId="5" fillId="8" borderId="13" xfId="0" applyFont="1" applyFill="1" applyBorder="1" applyAlignment="1" applyProtection="1">
      <alignment vertical="center"/>
      <protection locked="0"/>
    </xf>
    <xf numFmtId="0" fontId="22" fillId="6" borderId="13" xfId="0" applyFont="1" applyFill="1" applyBorder="1" applyAlignment="1" applyProtection="1">
      <alignment horizontal="center" vertical="center"/>
      <protection locked="0"/>
    </xf>
    <xf numFmtId="0" fontId="5" fillId="6" borderId="13" xfId="0" applyFont="1" applyFill="1" applyBorder="1" applyAlignment="1" applyProtection="1">
      <alignment horizontal="center" vertical="center"/>
      <protection locked="0"/>
    </xf>
    <xf numFmtId="0" fontId="5" fillId="8" borderId="18" xfId="0" applyFont="1" applyFill="1" applyBorder="1" applyAlignment="1" applyProtection="1">
      <alignment horizontal="center" vertical="center"/>
      <protection locked="0"/>
    </xf>
    <xf numFmtId="0" fontId="5" fillId="0" borderId="13" xfId="0" applyFont="1" applyBorder="1" applyAlignment="1" applyProtection="1">
      <alignment horizontal="justify" vertical="center"/>
      <protection locked="0"/>
    </xf>
    <xf numFmtId="0" fontId="24" fillId="6" borderId="0" xfId="0" applyFont="1" applyFill="1" applyAlignment="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center"/>
      <protection locked="0"/>
    </xf>
    <xf numFmtId="0" fontId="24" fillId="6" borderId="0" xfId="0" applyFont="1" applyFill="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8" fillId="6" borderId="9" xfId="0" applyFont="1" applyFill="1" applyBorder="1" applyAlignment="1" applyProtection="1">
      <alignment horizontal="center" vertical="center"/>
      <protection locked="0"/>
    </xf>
    <xf numFmtId="0" fontId="26" fillId="6" borderId="22" xfId="0" applyFont="1" applyFill="1" applyBorder="1" applyAlignment="1" applyProtection="1">
      <alignment horizontal="center" vertical="center"/>
      <protection locked="0"/>
    </xf>
    <xf numFmtId="0" fontId="25" fillId="6" borderId="22" xfId="0" applyFont="1" applyFill="1" applyBorder="1" applyAlignment="1" applyProtection="1">
      <alignment horizontal="center" vertical="center"/>
      <protection locked="0"/>
    </xf>
    <xf numFmtId="0" fontId="27" fillId="6" borderId="13" xfId="0" applyFont="1" applyFill="1" applyBorder="1" applyAlignment="1" applyProtection="1">
      <alignment horizontal="center" vertical="center"/>
      <protection locked="0"/>
    </xf>
    <xf numFmtId="0" fontId="21" fillId="9" borderId="13" xfId="0" applyFont="1" applyFill="1" applyBorder="1" applyAlignment="1" applyProtection="1">
      <alignment horizontal="justify" vertical="center"/>
      <protection locked="0"/>
    </xf>
    <xf numFmtId="0" fontId="5" fillId="9" borderId="13" xfId="0" applyFont="1" applyFill="1" applyBorder="1" applyAlignment="1" applyProtection="1">
      <alignment vertical="center"/>
      <protection locked="0"/>
    </xf>
    <xf numFmtId="0" fontId="5" fillId="9" borderId="13" xfId="0" applyFont="1" applyFill="1" applyBorder="1" applyAlignment="1" applyProtection="1">
      <alignment horizontal="center" vertical="center"/>
      <protection locked="0"/>
    </xf>
    <xf numFmtId="0" fontId="28" fillId="6" borderId="13" xfId="0" applyFont="1" applyFill="1" applyBorder="1" applyAlignment="1" applyProtection="1">
      <alignment horizontal="center" vertical="center"/>
      <protection locked="0"/>
    </xf>
    <xf numFmtId="0" fontId="5" fillId="0" borderId="15" xfId="0" applyFont="1" applyBorder="1" applyAlignment="1" applyProtection="1">
      <alignment horizontal="justify" vertical="center"/>
      <protection locked="0"/>
    </xf>
    <xf numFmtId="0" fontId="5" fillId="0" borderId="13"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5" fillId="6" borderId="13" xfId="0" applyFont="1" applyFill="1" applyBorder="1" applyAlignment="1" applyProtection="1">
      <alignment horizontal="justify" vertical="center"/>
      <protection locked="0"/>
    </xf>
    <xf numFmtId="0" fontId="28" fillId="0" borderId="13" xfId="0" applyFont="1" applyBorder="1" applyAlignment="1" applyProtection="1">
      <alignment horizontal="center" vertical="center"/>
      <protection locked="0"/>
    </xf>
    <xf numFmtId="0" fontId="5" fillId="0" borderId="15" xfId="0" applyFont="1" applyFill="1" applyBorder="1" applyAlignment="1" applyProtection="1">
      <alignment horizontal="justify" vertical="center"/>
      <protection locked="0"/>
    </xf>
    <xf numFmtId="0" fontId="5" fillId="0" borderId="0" xfId="0" applyFont="1" applyAlignment="1" applyProtection="1">
      <alignment horizontal="justify" vertical="center"/>
      <protection locked="0"/>
    </xf>
    <xf numFmtId="0" fontId="3" fillId="0" borderId="0" xfId="0" applyFont="1" applyAlignment="1" applyProtection="1">
      <alignment horizontal="center"/>
      <protection locked="0"/>
    </xf>
    <xf numFmtId="0" fontId="3" fillId="5" borderId="23"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25" fillId="6" borderId="21" xfId="0" applyFont="1" applyFill="1" applyBorder="1" applyAlignment="1" applyProtection="1">
      <alignment horizontal="center" vertical="center"/>
      <protection locked="0"/>
    </xf>
    <xf numFmtId="0" fontId="29" fillId="6" borderId="0" xfId="0" applyFont="1" applyFill="1" applyAlignment="1" applyProtection="1">
      <alignment horizontal="center" vertical="center"/>
      <protection locked="0"/>
    </xf>
    <xf numFmtId="0" fontId="30" fillId="6" borderId="9" xfId="0" applyFont="1" applyFill="1" applyBorder="1" applyAlignment="1" applyProtection="1">
      <alignment horizontal="center" vertical="center"/>
      <protection locked="0"/>
    </xf>
    <xf numFmtId="0" fontId="31" fillId="6" borderId="9" xfId="0" applyFont="1" applyFill="1" applyBorder="1" applyAlignment="1" applyProtection="1">
      <alignment horizontal="center" vertical="center"/>
      <protection locked="0"/>
    </xf>
    <xf numFmtId="0" fontId="21" fillId="6" borderId="0" xfId="0" applyFont="1" applyFill="1" applyAlignment="1" applyProtection="1">
      <alignment horizontal="center" vertical="center"/>
      <protection locked="0"/>
    </xf>
    <xf numFmtId="0" fontId="32" fillId="6" borderId="13" xfId="0" applyFont="1" applyFill="1" applyBorder="1" applyAlignment="1" applyProtection="1">
      <alignment horizontal="center" vertical="center"/>
      <protection locked="0"/>
    </xf>
    <xf numFmtId="0" fontId="5" fillId="6" borderId="26" xfId="0" applyFont="1" applyFill="1" applyBorder="1" applyAlignment="1" applyProtection="1">
      <alignment horizontal="center" vertical="center"/>
      <protection locked="0"/>
    </xf>
    <xf numFmtId="0" fontId="33" fillId="0" borderId="0" xfId="0" applyFont="1" applyAlignment="1" applyProtection="1">
      <alignment vertical="center"/>
      <protection locked="0"/>
    </xf>
    <xf numFmtId="0" fontId="34" fillId="6" borderId="13" xfId="0" applyFont="1" applyFill="1" applyBorder="1" applyAlignment="1" applyProtection="1">
      <alignment horizontal="center" vertical="center"/>
      <protection locked="0"/>
    </xf>
    <xf numFmtId="0" fontId="35" fillId="6" borderId="26" xfId="0" applyFont="1" applyFill="1" applyBorder="1" applyAlignment="1" applyProtection="1">
      <alignment horizontal="center" vertical="center"/>
      <protection locked="0"/>
    </xf>
    <xf numFmtId="0" fontId="33" fillId="6" borderId="0" xfId="0" applyFont="1" applyFill="1" applyAlignment="1" applyProtection="1">
      <alignment vertical="center"/>
      <protection locked="0"/>
    </xf>
    <xf numFmtId="0" fontId="36" fillId="0" borderId="0" xfId="0" applyFont="1" applyProtection="1">
      <protection locked="0"/>
    </xf>
    <xf numFmtId="0" fontId="29" fillId="0" borderId="0" xfId="0" applyFont="1" applyAlignment="1" applyProtection="1">
      <alignment horizontal="center" vertical="center"/>
      <protection locked="0"/>
    </xf>
    <xf numFmtId="0" fontId="3" fillId="10" borderId="27" xfId="0" applyFont="1" applyFill="1" applyBorder="1" applyAlignment="1" applyProtection="1">
      <alignment horizontal="center" vertical="center"/>
      <protection locked="0"/>
    </xf>
    <xf numFmtId="0" fontId="21" fillId="10" borderId="28" xfId="0" applyFont="1" applyFill="1" applyBorder="1" applyAlignment="1" applyProtection="1">
      <alignment horizontal="center" vertical="center"/>
      <protection locked="0"/>
    </xf>
    <xf numFmtId="0" fontId="37" fillId="10" borderId="28" xfId="0" applyFont="1" applyFill="1" applyBorder="1" applyAlignment="1" applyProtection="1">
      <alignment horizontal="center" vertical="center"/>
      <protection locked="0"/>
    </xf>
    <xf numFmtId="0" fontId="5" fillId="10" borderId="29" xfId="0" applyFont="1" applyFill="1" applyBorder="1" applyAlignment="1" applyProtection="1">
      <alignment horizontal="center" vertical="center"/>
      <protection locked="0"/>
    </xf>
    <xf numFmtId="0" fontId="30" fillId="6" borderId="9"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0" fontId="39" fillId="6" borderId="9" xfId="0" applyFont="1" applyFill="1" applyBorder="1" applyAlignment="1" applyProtection="1">
      <alignment horizontal="center" vertical="center"/>
      <protection locked="0"/>
    </xf>
    <xf numFmtId="0" fontId="5" fillId="6" borderId="0" xfId="0" applyFont="1" applyFill="1" applyAlignment="1" applyProtection="1">
      <alignment vertical="center"/>
      <protection locked="0"/>
    </xf>
    <xf numFmtId="0" fontId="40" fillId="6" borderId="4" xfId="0" applyFont="1" applyFill="1" applyBorder="1" applyAlignment="1" applyProtection="1">
      <alignment horizontal="center" vertical="center"/>
      <protection locked="0"/>
    </xf>
    <xf numFmtId="0" fontId="41" fillId="0" borderId="9" xfId="0" applyFont="1" applyBorder="1" applyAlignment="1" applyProtection="1">
      <alignment horizontal="justify" vertical="center"/>
    </xf>
    <xf numFmtId="0" fontId="0" fillId="6" borderId="3" xfId="0" applyFill="1" applyBorder="1" applyAlignment="1">
      <alignment horizontal="center" vertical="center"/>
    </xf>
    <xf numFmtId="1" fontId="5" fillId="6" borderId="0" xfId="0" applyNumberFormat="1" applyFont="1" applyFill="1" applyAlignment="1" applyProtection="1">
      <alignment vertical="center"/>
      <protection locked="0"/>
    </xf>
    <xf numFmtId="0" fontId="5" fillId="0" borderId="30" xfId="0" applyFont="1" applyBorder="1" applyAlignment="1" applyProtection="1">
      <alignment horizontal="justify" vertical="center"/>
    </xf>
    <xf numFmtId="0" fontId="5" fillId="6" borderId="31" xfId="0" applyFont="1" applyFill="1" applyBorder="1" applyAlignment="1" applyProtection="1">
      <alignment horizontal="center" vertical="center"/>
      <protection locked="0"/>
    </xf>
    <xf numFmtId="0" fontId="5" fillId="0" borderId="32" xfId="0" applyFont="1" applyBorder="1" applyAlignment="1" applyProtection="1">
      <alignment horizontal="justify" vertical="center"/>
    </xf>
    <xf numFmtId="0" fontId="5" fillId="6" borderId="33" xfId="0" applyFont="1" applyFill="1" applyBorder="1" applyAlignment="1" applyProtection="1">
      <alignment horizontal="center" vertical="center"/>
      <protection locked="0"/>
    </xf>
    <xf numFmtId="0" fontId="5" fillId="6" borderId="33" xfId="0" applyFont="1" applyFill="1" applyBorder="1" applyAlignment="1" applyProtection="1">
      <alignment horizontal="center" vertical="center" wrapText="1"/>
      <protection locked="0"/>
    </xf>
    <xf numFmtId="0" fontId="40" fillId="6" borderId="34" xfId="0" applyFont="1" applyFill="1" applyBorder="1" applyAlignment="1" applyProtection="1">
      <alignment horizontal="center" vertical="center"/>
      <protection locked="0"/>
    </xf>
    <xf numFmtId="0" fontId="5" fillId="0" borderId="6" xfId="0" applyFont="1" applyBorder="1" applyAlignment="1" applyProtection="1">
      <alignment horizontal="justify" vertical="center"/>
    </xf>
    <xf numFmtId="0" fontId="5" fillId="6" borderId="35" xfId="0" applyFont="1" applyFill="1"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5" fillId="0" borderId="36" xfId="0" applyFont="1" applyBorder="1" applyAlignment="1" applyProtection="1">
      <alignment horizontal="justify" vertical="center"/>
      <protection locked="0"/>
    </xf>
    <xf numFmtId="0" fontId="5" fillId="6" borderId="10" xfId="0" applyFont="1" applyFill="1" applyBorder="1" applyAlignment="1" applyProtection="1">
      <alignment horizontal="center" vertical="center"/>
      <protection locked="0"/>
    </xf>
    <xf numFmtId="0" fontId="5" fillId="11" borderId="6" xfId="0" applyFont="1" applyFill="1" applyBorder="1" applyAlignment="1" applyProtection="1">
      <alignment horizontal="center" vertical="center"/>
      <protection locked="0"/>
    </xf>
    <xf numFmtId="0" fontId="21" fillId="11" borderId="7" xfId="0" applyFont="1" applyFill="1" applyBorder="1" applyAlignment="1" applyProtection="1">
      <alignment horizontal="center" vertical="center"/>
      <protection locked="0"/>
    </xf>
    <xf numFmtId="165" fontId="37" fillId="11" borderId="7" xfId="0" applyNumberFormat="1" applyFont="1" applyFill="1" applyBorder="1" applyAlignment="1" applyProtection="1">
      <alignment horizontal="center" vertical="center"/>
      <protection locked="0"/>
    </xf>
    <xf numFmtId="0" fontId="5" fillId="6" borderId="0" xfId="0" applyFont="1" applyFill="1" applyAlignment="1" applyProtection="1">
      <alignment horizontal="center" vertical="center"/>
    </xf>
    <xf numFmtId="0" fontId="38" fillId="6" borderId="9" xfId="0" applyFont="1" applyFill="1" applyBorder="1" applyAlignment="1" applyProtection="1">
      <alignment horizontal="center" vertical="center"/>
      <protection locked="0"/>
    </xf>
    <xf numFmtId="0" fontId="0" fillId="6" borderId="9" xfId="0" applyFill="1" applyBorder="1"/>
    <xf numFmtId="0" fontId="44" fillId="0" borderId="37" xfId="0" applyFont="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21" fillId="6" borderId="5" xfId="0" applyFont="1" applyFill="1" applyBorder="1" applyAlignment="1" applyProtection="1">
      <alignment horizontal="center" vertical="center"/>
      <protection locked="0"/>
    </xf>
    <xf numFmtId="0" fontId="45" fillId="6" borderId="13" xfId="0" applyFont="1" applyFill="1" applyBorder="1" applyAlignment="1" applyProtection="1">
      <alignment horizontal="center" vertical="center"/>
    </xf>
    <xf numFmtId="0" fontId="5" fillId="0" borderId="13" xfId="0" applyFont="1" applyBorder="1" applyAlignment="1" applyProtection="1">
      <alignment horizontal="justify" vertical="center"/>
    </xf>
    <xf numFmtId="0" fontId="5" fillId="6" borderId="38" xfId="0" applyFont="1" applyFill="1" applyBorder="1" applyAlignment="1" applyProtection="1">
      <alignment horizontal="center" vertical="center"/>
      <protection locked="0"/>
    </xf>
    <xf numFmtId="0" fontId="46" fillId="6" borderId="39" xfId="0" applyFont="1" applyFill="1" applyBorder="1" applyAlignment="1" applyProtection="1">
      <alignment horizontal="center" vertical="center" wrapText="1"/>
      <protection locked="0"/>
    </xf>
    <xf numFmtId="0" fontId="5" fillId="6" borderId="40" xfId="0" applyFont="1" applyFill="1" applyBorder="1" applyAlignment="1" applyProtection="1">
      <alignment horizontal="center" vertical="center"/>
      <protection locked="0"/>
    </xf>
    <xf numFmtId="0" fontId="45" fillId="6" borderId="41" xfId="0" applyFont="1" applyFill="1" applyBorder="1" applyAlignment="1" applyProtection="1">
      <alignment horizontal="center" vertical="center"/>
    </xf>
    <xf numFmtId="0" fontId="5" fillId="0" borderId="42" xfId="0" applyFont="1" applyBorder="1" applyAlignment="1" applyProtection="1">
      <alignment horizontal="justify" vertical="center"/>
    </xf>
    <xf numFmtId="0" fontId="5" fillId="6" borderId="43"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protection locked="0"/>
    </xf>
    <xf numFmtId="0" fontId="5" fillId="6" borderId="5" xfId="0" applyFont="1" applyFill="1" applyBorder="1" applyAlignment="1" applyProtection="1">
      <alignment horizontal="center" vertical="center"/>
      <protection locked="0"/>
    </xf>
    <xf numFmtId="0" fontId="5" fillId="12" borderId="44" xfId="0" applyFont="1" applyFill="1" applyBorder="1" applyAlignment="1" applyProtection="1">
      <alignment horizontal="center" vertical="center"/>
      <protection locked="0"/>
    </xf>
    <xf numFmtId="0" fontId="21" fillId="12" borderId="45" xfId="0" applyFont="1" applyFill="1" applyBorder="1" applyAlignment="1" applyProtection="1">
      <alignment horizontal="center" vertical="center"/>
      <protection locked="0"/>
    </xf>
    <xf numFmtId="0" fontId="21" fillId="6" borderId="10" xfId="0" applyFont="1" applyFill="1" applyBorder="1" applyAlignment="1" applyProtection="1">
      <alignment horizontal="center" vertical="center"/>
    </xf>
    <xf numFmtId="0" fontId="43" fillId="0" borderId="37" xfId="0" applyFont="1" applyFill="1" applyBorder="1" applyAlignment="1" applyProtection="1">
      <alignment horizontal="center" vertical="center"/>
      <protection locked="0"/>
    </xf>
    <xf numFmtId="0" fontId="0" fillId="0" borderId="0" xfId="0" applyAlignment="1">
      <alignment horizontal="center" vertical="center"/>
    </xf>
    <xf numFmtId="0" fontId="0" fillId="6" borderId="0" xfId="0" applyFill="1" applyAlignment="1">
      <alignment horizontal="center" vertical="center"/>
    </xf>
    <xf numFmtId="0" fontId="47" fillId="0" borderId="0" xfId="0" applyFont="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7" fillId="0" borderId="46" xfId="0" applyFont="1" applyBorder="1" applyAlignment="1" applyProtection="1">
      <alignment horizontal="center" vertical="center" wrapText="1"/>
      <protection locked="0"/>
    </xf>
    <xf numFmtId="0" fontId="49" fillId="13" borderId="47" xfId="0" applyFont="1" applyFill="1" applyBorder="1" applyAlignment="1" applyProtection="1">
      <alignment horizontal="center" vertical="center" wrapText="1"/>
      <protection locked="0"/>
    </xf>
    <xf numFmtId="0" fontId="50" fillId="14" borderId="48" xfId="0" applyFont="1" applyFill="1" applyBorder="1" applyAlignment="1" applyProtection="1">
      <alignment horizontal="center" vertical="center" wrapText="1"/>
      <protection locked="0"/>
    </xf>
    <xf numFmtId="0" fontId="0" fillId="0" borderId="39" xfId="0" applyBorder="1" applyAlignment="1">
      <alignment horizontal="center" vertical="center"/>
    </xf>
    <xf numFmtId="0" fontId="0" fillId="0" borderId="46" xfId="0" applyBorder="1" applyAlignment="1">
      <alignment horizontal="center" vertical="center"/>
    </xf>
    <xf numFmtId="0" fontId="51" fillId="0" borderId="49" xfId="0" applyFont="1" applyBorder="1" applyAlignment="1" applyProtection="1">
      <alignment horizontal="center" vertical="center" wrapText="1"/>
      <protection locked="0"/>
    </xf>
    <xf numFmtId="0" fontId="46" fillId="0" borderId="50" xfId="0" applyFont="1" applyBorder="1" applyAlignment="1" applyProtection="1">
      <alignment horizontal="center" vertical="center" wrapText="1"/>
    </xf>
    <xf numFmtId="0" fontId="5" fillId="6" borderId="51" xfId="0" applyFont="1" applyFill="1" applyBorder="1" applyAlignment="1" applyProtection="1">
      <alignment horizontal="center" vertical="center" wrapText="1"/>
      <protection locked="0"/>
    </xf>
    <xf numFmtId="0" fontId="0" fillId="6" borderId="52" xfId="0" applyFill="1" applyBorder="1" applyAlignment="1">
      <alignment horizontal="center" vertical="center"/>
    </xf>
    <xf numFmtId="0" fontId="0" fillId="6" borderId="53" xfId="0" applyFill="1" applyBorder="1" applyAlignment="1">
      <alignment horizontal="center" vertical="center"/>
    </xf>
    <xf numFmtId="0" fontId="51" fillId="0" borderId="54"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xf>
    <xf numFmtId="0" fontId="46" fillId="6" borderId="31" xfId="0" applyFont="1" applyFill="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46" fillId="0" borderId="9" xfId="0" applyFont="1" applyFill="1" applyBorder="1" applyAlignment="1" applyProtection="1">
      <alignment horizontal="center" vertical="center" wrapText="1"/>
    </xf>
    <xf numFmtId="0" fontId="5" fillId="6" borderId="55" xfId="0" applyFont="1" applyFill="1" applyBorder="1" applyAlignment="1" applyProtection="1">
      <alignment horizontal="center" vertical="center" wrapText="1"/>
      <protection locked="0"/>
    </xf>
    <xf numFmtId="0" fontId="51" fillId="0" borderId="1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xf>
    <xf numFmtId="0" fontId="46" fillId="6" borderId="33" xfId="0" applyFont="1" applyFill="1" applyBorder="1" applyAlignment="1" applyProtection="1">
      <alignment horizontal="center" vertical="center" wrapText="1"/>
      <protection locked="0"/>
    </xf>
    <xf numFmtId="0" fontId="51" fillId="0" borderId="56" xfId="0" applyFont="1" applyBorder="1" applyAlignment="1" applyProtection="1">
      <alignment horizontal="center" vertical="center" wrapText="1"/>
      <protection locked="0"/>
    </xf>
    <xf numFmtId="0" fontId="46" fillId="0" borderId="12" xfId="0" applyFont="1" applyFill="1" applyBorder="1" applyAlignment="1" applyProtection="1">
      <alignment horizontal="center" vertical="center" wrapText="1"/>
    </xf>
    <xf numFmtId="0" fontId="0" fillId="6" borderId="57" xfId="0" applyFill="1" applyBorder="1" applyAlignment="1">
      <alignment horizontal="center" vertical="center"/>
    </xf>
    <xf numFmtId="0" fontId="0" fillId="6" borderId="5" xfId="0" applyFill="1" applyBorder="1" applyAlignment="1">
      <alignment horizontal="center" vertical="center"/>
    </xf>
    <xf numFmtId="0" fontId="46" fillId="0" borderId="13" xfId="0" applyFont="1" applyFill="1" applyBorder="1" applyAlignment="1" applyProtection="1">
      <alignment horizontal="center" vertical="center" wrapText="1"/>
    </xf>
    <xf numFmtId="0" fontId="46" fillId="0" borderId="13" xfId="0" applyFont="1" applyBorder="1" applyAlignment="1" applyProtection="1">
      <alignment horizontal="center" vertical="center" wrapText="1"/>
    </xf>
    <xf numFmtId="0" fontId="0" fillId="6" borderId="58" xfId="0" applyFill="1" applyBorder="1" applyAlignment="1">
      <alignment horizontal="center" vertical="center"/>
    </xf>
    <xf numFmtId="0" fontId="5" fillId="6" borderId="0" xfId="0" applyFont="1" applyFill="1" applyAlignment="1" applyProtection="1">
      <alignment horizontal="center" vertical="center" wrapText="1"/>
    </xf>
    <xf numFmtId="0" fontId="52" fillId="6" borderId="0" xfId="0" applyFont="1" applyFill="1" applyAlignment="1">
      <alignment horizontal="center" vertical="center"/>
    </xf>
    <xf numFmtId="0" fontId="54" fillId="6" borderId="0" xfId="0" applyFont="1" applyFill="1" applyAlignment="1">
      <alignment horizontal="center" vertical="center"/>
    </xf>
    <xf numFmtId="0" fontId="47" fillId="0" borderId="9" xfId="0" applyFont="1" applyFill="1" applyBorder="1" applyAlignment="1" applyProtection="1">
      <alignment horizontal="center" vertical="center" wrapText="1"/>
      <protection locked="0"/>
    </xf>
    <xf numFmtId="0" fontId="48" fillId="13" borderId="3" xfId="0" applyFont="1" applyFill="1" applyBorder="1" applyAlignment="1" applyProtection="1">
      <alignment horizontal="center" vertical="center" wrapText="1"/>
      <protection locked="0"/>
    </xf>
    <xf numFmtId="0" fontId="0" fillId="6" borderId="43" xfId="0" applyFill="1" applyBorder="1"/>
    <xf numFmtId="0" fontId="21" fillId="6" borderId="9" xfId="0" applyFont="1" applyFill="1" applyBorder="1" applyAlignment="1" applyProtection="1">
      <alignment horizontal="center" vertical="center" wrapText="1"/>
    </xf>
    <xf numFmtId="0" fontId="0" fillId="6" borderId="0" xfId="0" applyFill="1" applyAlignment="1">
      <alignment vertical="center" wrapText="1"/>
    </xf>
    <xf numFmtId="0" fontId="31" fillId="6" borderId="60" xfId="0" applyFont="1" applyFill="1" applyBorder="1" applyAlignment="1" applyProtection="1">
      <alignment horizontal="center" vertical="center" wrapText="1"/>
      <protection locked="0"/>
    </xf>
    <xf numFmtId="0" fontId="57" fillId="0" borderId="13" xfId="0" applyFont="1" applyFill="1" applyBorder="1" applyAlignment="1" applyProtection="1">
      <alignment horizontal="center" vertical="center" wrapText="1"/>
      <protection locked="0"/>
    </xf>
    <xf numFmtId="0" fontId="46" fillId="6" borderId="13" xfId="0" applyFont="1" applyFill="1" applyBorder="1" applyAlignment="1">
      <alignment vertical="center" wrapText="1"/>
    </xf>
    <xf numFmtId="0" fontId="36" fillId="6" borderId="0" xfId="0" applyFont="1" applyFill="1" applyAlignment="1">
      <alignment vertical="center" wrapText="1"/>
    </xf>
    <xf numFmtId="0" fontId="58" fillId="15" borderId="13" xfId="0" applyFont="1" applyFill="1" applyBorder="1" applyAlignment="1" applyProtection="1">
      <alignment horizontal="center" vertical="center" wrapText="1"/>
      <protection locked="0"/>
    </xf>
    <xf numFmtId="0" fontId="57" fillId="15" borderId="13" xfId="0" applyFont="1" applyFill="1" applyBorder="1" applyAlignment="1" applyProtection="1">
      <alignment horizontal="center" vertical="center" wrapText="1"/>
      <protection locked="0"/>
    </xf>
    <xf numFmtId="0" fontId="61" fillId="6" borderId="13" xfId="0" applyFont="1" applyFill="1" applyBorder="1" applyAlignment="1" applyProtection="1">
      <alignment horizontal="center" vertical="center" wrapText="1"/>
      <protection locked="0"/>
    </xf>
    <xf numFmtId="0" fontId="46" fillId="6" borderId="0" xfId="0" applyFont="1" applyFill="1" applyAlignment="1">
      <alignment vertical="center" wrapText="1"/>
    </xf>
    <xf numFmtId="0" fontId="62" fillId="10" borderId="11" xfId="0" applyFont="1" applyFill="1" applyBorder="1" applyAlignment="1" applyProtection="1">
      <alignment horizontal="center" vertical="center" wrapText="1"/>
      <protection locked="0"/>
    </xf>
    <xf numFmtId="0" fontId="21" fillId="10" borderId="36" xfId="0" applyFont="1" applyFill="1" applyBorder="1" applyAlignment="1" applyProtection="1">
      <alignment horizontal="center" vertical="center" wrapText="1"/>
      <protection locked="0"/>
    </xf>
    <xf numFmtId="0" fontId="37" fillId="10" borderId="36" xfId="0" applyFont="1" applyFill="1" applyBorder="1" applyAlignment="1" applyProtection="1">
      <alignment horizontal="center" vertical="center" wrapText="1"/>
      <protection locked="0"/>
    </xf>
    <xf numFmtId="0" fontId="46" fillId="6" borderId="0" xfId="0" applyFont="1" applyFill="1" applyAlignment="1">
      <alignment horizontal="center" vertical="center" wrapText="1"/>
    </xf>
    <xf numFmtId="0" fontId="63" fillId="6" borderId="0" xfId="0" applyFont="1" applyFill="1" applyAlignment="1">
      <alignment vertical="center" wrapText="1"/>
    </xf>
    <xf numFmtId="0" fontId="56" fillId="6" borderId="59" xfId="0" applyFont="1" applyFill="1" applyBorder="1" applyAlignment="1" applyProtection="1">
      <alignment horizontal="center" vertical="center" wrapText="1"/>
      <protection locked="0"/>
    </xf>
    <xf numFmtId="0" fontId="59" fillId="15" borderId="13" xfId="0" applyFont="1" applyFill="1" applyBorder="1" applyAlignment="1">
      <alignment horizontal="left" vertical="center" wrapText="1"/>
    </xf>
    <xf numFmtId="0" fontId="60" fillId="15" borderId="13" xfId="0" applyFont="1" applyFill="1" applyBorder="1" applyAlignment="1">
      <alignment horizontal="left" vertical="center" wrapText="1"/>
    </xf>
    <xf numFmtId="0" fontId="65" fillId="6" borderId="13" xfId="0" applyFont="1" applyFill="1" applyBorder="1" applyAlignment="1" applyProtection="1">
      <alignment horizontal="center" vertical="center"/>
      <protection locked="0"/>
    </xf>
    <xf numFmtId="0" fontId="5" fillId="6" borderId="13" xfId="0" applyFont="1" applyFill="1" applyBorder="1" applyAlignment="1" applyProtection="1">
      <alignment vertical="center"/>
      <protection locked="0"/>
    </xf>
    <xf numFmtId="0" fontId="66" fillId="17" borderId="13" xfId="0" applyFont="1" applyFill="1" applyBorder="1" applyAlignment="1" applyProtection="1">
      <alignment vertical="center"/>
      <protection locked="0"/>
    </xf>
    <xf numFmtId="0" fontId="21"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xf>
    <xf numFmtId="0" fontId="37" fillId="6" borderId="0" xfId="0" applyFont="1" applyFill="1" applyAlignment="1" applyProtection="1">
      <alignment horizontal="center" vertical="center"/>
    </xf>
    <xf numFmtId="0" fontId="37" fillId="18" borderId="0" xfId="0" applyFont="1" applyFill="1" applyAlignment="1" applyProtection="1">
      <alignment horizontal="center" vertical="center"/>
    </xf>
    <xf numFmtId="0" fontId="37" fillId="18" borderId="0" xfId="0" applyFont="1" applyFill="1" applyAlignment="1" applyProtection="1">
      <alignment horizontal="center" vertical="center"/>
      <protection locked="0"/>
    </xf>
    <xf numFmtId="0" fontId="69" fillId="18" borderId="0" xfId="0" applyFont="1" applyFill="1" applyAlignment="1" applyProtection="1">
      <alignment horizontal="center" vertical="center"/>
    </xf>
    <xf numFmtId="1" fontId="21" fillId="18" borderId="0" xfId="0" applyNumberFormat="1" applyFont="1" applyFill="1" applyAlignment="1" applyProtection="1">
      <alignment horizontal="center" vertical="center"/>
    </xf>
    <xf numFmtId="0" fontId="66" fillId="17" borderId="0" xfId="0" applyFont="1" applyFill="1" applyAlignment="1" applyProtection="1">
      <alignment horizontal="center" vertical="center" wrapText="1"/>
      <protection locked="0"/>
    </xf>
    <xf numFmtId="0" fontId="66" fillId="17" borderId="13" xfId="0" applyFont="1" applyFill="1" applyBorder="1" applyAlignment="1" applyProtection="1">
      <alignment horizontal="center" vertical="center" wrapText="1"/>
      <protection locked="0"/>
    </xf>
    <xf numFmtId="0" fontId="72" fillId="0" borderId="13" xfId="0" applyFont="1" applyBorder="1" applyAlignment="1" applyProtection="1">
      <alignment horizontal="center" vertical="center" wrapText="1"/>
    </xf>
    <xf numFmtId="0" fontId="72" fillId="0" borderId="13" xfId="0" applyFont="1" applyBorder="1" applyAlignment="1" applyProtection="1">
      <alignment horizontal="center" vertical="center"/>
    </xf>
    <xf numFmtId="1" fontId="72" fillId="0" borderId="13" xfId="0" applyNumberFormat="1" applyFont="1" applyBorder="1" applyAlignment="1" applyProtection="1">
      <alignment horizontal="center" vertical="center"/>
    </xf>
    <xf numFmtId="1" fontId="21" fillId="0" borderId="13" xfId="0" applyNumberFormat="1" applyFont="1" applyBorder="1" applyAlignment="1" applyProtection="1">
      <alignment horizontal="center" vertical="center"/>
    </xf>
    <xf numFmtId="0" fontId="21" fillId="0" borderId="13" xfId="0" applyFont="1" applyBorder="1" applyAlignment="1" applyProtection="1">
      <alignment vertical="center"/>
      <protection locked="0"/>
    </xf>
    <xf numFmtId="0" fontId="72" fillId="19" borderId="6" xfId="0" applyFont="1" applyFill="1" applyBorder="1" applyAlignment="1" applyProtection="1">
      <alignment horizontal="center" vertical="center" wrapText="1"/>
    </xf>
    <xf numFmtId="0" fontId="72" fillId="0" borderId="7" xfId="0" applyFont="1" applyBorder="1" applyAlignment="1" applyProtection="1">
      <alignment horizontal="center" vertical="center"/>
    </xf>
    <xf numFmtId="1" fontId="73" fillId="19" borderId="7" xfId="0" applyNumberFormat="1" applyFont="1" applyFill="1" applyBorder="1" applyAlignment="1" applyProtection="1">
      <alignment horizontal="center" vertical="center"/>
    </xf>
    <xf numFmtId="1" fontId="41" fillId="19" borderId="7" xfId="0" applyNumberFormat="1" applyFont="1" applyFill="1" applyBorder="1" applyAlignment="1" applyProtection="1">
      <alignment horizontal="center" vertical="center"/>
    </xf>
    <xf numFmtId="0" fontId="5" fillId="0" borderId="7" xfId="0" applyFont="1" applyBorder="1" applyAlignment="1" applyProtection="1">
      <alignment vertical="center"/>
      <protection locked="0"/>
    </xf>
    <xf numFmtId="0" fontId="64" fillId="16" borderId="0" xfId="0" applyFont="1" applyFill="1" applyAlignment="1" applyProtection="1">
      <alignment horizontal="center" vertical="center"/>
      <protection locked="0"/>
    </xf>
    <xf numFmtId="0" fontId="37" fillId="4" borderId="0" xfId="0" applyFont="1" applyFill="1" applyAlignment="1" applyProtection="1">
      <alignment horizontal="center" vertical="center"/>
      <protection locked="0"/>
    </xf>
    <xf numFmtId="0" fontId="0" fillId="6" borderId="0" xfId="0" applyFill="1"/>
    <xf numFmtId="0" fontId="0" fillId="0" borderId="0" xfId="0" applyAlignment="1">
      <alignment horizontal="left"/>
    </xf>
    <xf numFmtId="0" fontId="0" fillId="0" borderId="0" xfId="0" applyAlignment="1">
      <alignment horizontal="center"/>
    </xf>
    <xf numFmtId="0" fontId="74" fillId="20" borderId="0" xfId="0" applyFont="1" applyFill="1" applyAlignment="1">
      <alignment horizontal="center"/>
    </xf>
  </cellXfs>
  <cellStyles count="13">
    <cellStyle name="cf1" xfId="1"/>
    <cellStyle name="cf10" xfId="2"/>
    <cellStyle name="cf11" xfId="3"/>
    <cellStyle name="cf12" xfId="4"/>
    <cellStyle name="cf2" xfId="5"/>
    <cellStyle name="cf3" xfId="6"/>
    <cellStyle name="cf4" xfId="7"/>
    <cellStyle name="cf5" xfId="8"/>
    <cellStyle name="cf6" xfId="9"/>
    <cellStyle name="cf7" xfId="10"/>
    <cellStyle name="cf8" xfId="11"/>
    <cellStyle name="cf9" xfId="12"/>
    <cellStyle name="Normal" xfId="0" builtinId="0" customBuiltin="1"/>
  </cellStyles>
  <dxfs count="136">
    <dxf>
      <font>
        <b/>
        <color rgb="FFFFFFFF"/>
      </font>
      <fill>
        <patternFill patternType="solid">
          <fgColor rgb="FF92D050"/>
          <bgColor rgb="FF92D050"/>
        </patternFill>
      </fill>
    </dxf>
    <dxf>
      <font>
        <b/>
        <color rgb="FFFFFFFF"/>
      </font>
      <fill>
        <patternFill patternType="solid">
          <fgColor rgb="FF92D050"/>
          <bgColor rgb="FF92D050"/>
        </patternFill>
      </fill>
    </dxf>
    <dxf>
      <font>
        <b/>
        <color rgb="FFFFFFFF"/>
      </font>
      <fill>
        <patternFill patternType="solid">
          <fgColor rgb="FF92D050"/>
          <bgColor rgb="FF92D050"/>
        </patternFill>
      </fill>
    </dxf>
    <dxf>
      <fill>
        <patternFill patternType="solid">
          <fgColor rgb="FF00B050"/>
          <bgColor rgb="FF00B050"/>
        </patternFill>
      </fill>
    </dxf>
    <dxf>
      <font>
        <b/>
        <color rgb="FFFFFFFF"/>
      </font>
      <fill>
        <patternFill patternType="solid">
          <fgColor rgb="FF92D050"/>
          <bgColor rgb="FF92D05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ont>
        <b/>
        <color rgb="FFFFFFFF"/>
      </font>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92D050"/>
          <bgColor rgb="FF92D05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92D050"/>
          <bgColor rgb="FF92D05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ont>
        <b/>
        <color rgb="FFFFFFFF"/>
      </font>
      <fill>
        <patternFill patternType="solid">
          <fgColor rgb="FF92D050"/>
          <bgColor rgb="FF92D050"/>
        </patternFill>
      </fill>
    </dxf>
    <dxf>
      <font>
        <b/>
        <color rgb="FFFFFFFF"/>
      </font>
      <fill>
        <patternFill patternType="solid">
          <fgColor rgb="FF92D050"/>
          <bgColor rgb="FF92D050"/>
        </patternFill>
      </fill>
    </dxf>
    <dxf>
      <font>
        <b/>
        <color rgb="FFFFFFFF"/>
      </font>
      <fill>
        <patternFill patternType="solid">
          <fgColor rgb="FFFF0000"/>
          <bgColor rgb="FFFF0000"/>
        </patternFill>
      </fill>
    </dxf>
    <dxf>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251460</xdr:colOff>
      <xdr:row>11</xdr:row>
      <xdr:rowOff>112608</xdr:rowOff>
    </xdr:from>
    <xdr:ext cx="10314944" cy="1162476"/>
    <xdr:sp macro="" textlink="">
      <xdr:nvSpPr>
        <xdr:cNvPr id="4" name="Rectangle 1"/>
        <xdr:cNvSpPr/>
      </xdr:nvSpPr>
      <xdr:spPr>
        <a:xfrm>
          <a:off x="1043940" y="2063328"/>
          <a:ext cx="10314944" cy="1162476"/>
        </a:xfrm>
        <a:prstGeom prst="rect">
          <a:avLst/>
        </a:prstGeom>
        <a:solidFill>
          <a:srgbClr val="FFFFFF"/>
        </a:solidFill>
        <a:ln cap="flat">
          <a:noFill/>
          <a:prstDash val="solid"/>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1400" b="0" i="0" u="none" strike="noStrike" kern="0" cap="none" spc="0" baseline="0">
              <a:solidFill>
                <a:srgbClr val="000000"/>
              </a:solidFill>
              <a:uFillTx/>
              <a:latin typeface="Arial" pitchFamily="34"/>
              <a:cs typeface="Arial" pitchFamily="34"/>
            </a:rPr>
            <a:t>L’application des mesures de biosécurité en élevage a pour objectif de prévenir ou de limiter l’introduction, la circulation et la diffusion de contaminants. Cet outil d’auto-évaluation a été conçu comme un outil de progrès, permettant de cibler les points à améliorer à court ou moyen terme et proposant des voies d’amélioration à discuter avec votre encadrement technique. Pour mieux appréhender vos progrés, un suivi dans le temps sera nécessaire. </a:t>
          </a: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400" b="0" i="0" u="none" strike="noStrike" kern="0" cap="none" spc="0" baseline="0">
            <a:solidFill>
              <a:srgbClr val="000000"/>
            </a:solidFill>
            <a:uFillTx/>
            <a:latin typeface="Arial" pitchFamily="34"/>
            <a:cs typeface="Arial" pitchFamily="34"/>
          </a:endParaRPr>
        </a:p>
      </xdr:txBody>
    </xdr:sp>
    <xdr:clientData/>
  </xdr:oneCellAnchor>
  <xdr:oneCellAnchor>
    <xdr:from>
      <xdr:col>1</xdr:col>
      <xdr:colOff>697650</xdr:colOff>
      <xdr:row>18</xdr:row>
      <xdr:rowOff>16084</xdr:rowOff>
    </xdr:from>
    <xdr:ext cx="3166530" cy="551182"/>
    <xdr:sp macro="" textlink="">
      <xdr:nvSpPr>
        <xdr:cNvPr id="7" name="Zone de texte 52"/>
        <xdr:cNvSpPr txBox="1"/>
      </xdr:nvSpPr>
      <xdr:spPr>
        <a:xfrm>
          <a:off x="1490130" y="3246964"/>
          <a:ext cx="3166530" cy="551182"/>
        </a:xfrm>
        <a:prstGeom prst="rect">
          <a:avLst/>
        </a:prstGeom>
        <a:solidFill>
          <a:srgbClr val="FFFFFF"/>
        </a:solidFill>
        <a:ln cap="flat">
          <a:noFill/>
        </a:ln>
      </xdr:spPr>
      <xdr:txBody>
        <a:bodyPr vert="horz" wrap="square" lIns="91440" tIns="45720" rIns="91440" bIns="45720" anchor="ctr" anchorCtr="0" compatLnSpc="1">
          <a:noAutofit/>
        </a:bodyPr>
        <a:lstStyle/>
        <a:p>
          <a:pPr marL="0" marR="0" lvl="0" indent="0" algn="ctr" defTabSz="914400" rtl="0" fontAlgn="auto" hangingPunct="1">
            <a:lnSpc>
              <a:spcPct val="107000"/>
            </a:lnSpc>
            <a:spcBef>
              <a:spcPts val="0"/>
            </a:spcBef>
            <a:spcAft>
              <a:spcPts val="0"/>
            </a:spcAft>
            <a:buNone/>
            <a:tabLst/>
            <a:defRPr sz="1800" b="0" i="0" u="none" strike="noStrike" kern="0" cap="none" spc="0" baseline="0">
              <a:solidFill>
                <a:srgbClr val="000000"/>
              </a:solidFill>
              <a:uFillTx/>
            </a:defRPr>
          </a:pPr>
          <a:r>
            <a:rPr lang="fr-FR" sz="1200" b="1" i="0" u="none" strike="noStrike" kern="0" cap="none" spc="0" baseline="0">
              <a:solidFill>
                <a:srgbClr val="000000"/>
              </a:solidFill>
              <a:uFillTx/>
              <a:latin typeface="Arial" pitchFamily="34"/>
              <a:ea typeface="Calibri" pitchFamily="34"/>
              <a:cs typeface="Arial" pitchFamily="34"/>
            </a:rPr>
            <a:t>Méthode : répondre à toutes les questions avec franchise.</a:t>
          </a:r>
        </a:p>
        <a:p>
          <a:pPr marL="0" marR="0" lvl="0" indent="0" algn="ctr" defTabSz="914400" rtl="0" fontAlgn="auto" hangingPunct="1">
            <a:lnSpc>
              <a:spcPct val="107000"/>
            </a:lnSpc>
            <a:spcBef>
              <a:spcPts val="0"/>
            </a:spcBef>
            <a:spcAft>
              <a:spcPts val="0"/>
            </a:spcAft>
            <a:buNone/>
            <a:tabLst/>
            <a:defRPr sz="1800" b="0" i="0" u="none" strike="noStrike" kern="0" cap="none" spc="0" baseline="0">
              <a:solidFill>
                <a:srgbClr val="000000"/>
              </a:solidFill>
              <a:uFillTx/>
            </a:defRPr>
          </a:pPr>
          <a:r>
            <a:rPr lang="fr-FR" sz="1200" b="1" i="0" u="none" strike="noStrike" kern="0" cap="none" spc="0" baseline="0">
              <a:solidFill>
                <a:srgbClr val="000000"/>
              </a:solidFill>
              <a:uFillTx/>
              <a:latin typeface="Arial" pitchFamily="34"/>
              <a:ea typeface="Calibri" pitchFamily="34"/>
              <a:cs typeface="Arial" pitchFamily="34"/>
            </a:rPr>
            <a:t> Une seule réponse par question !</a:t>
          </a:r>
          <a:endParaRPr lang="fr-FR" sz="1200" b="0" i="0" u="none" strike="noStrike" kern="0" cap="none" spc="0" baseline="0">
            <a:solidFill>
              <a:srgbClr val="000000"/>
            </a:solidFill>
            <a:uFillTx/>
            <a:latin typeface="Arial" pitchFamily="34"/>
            <a:ea typeface="Calibri" pitchFamily="34"/>
            <a:cs typeface="Arial" pitchFamily="34"/>
          </a:endParaRPr>
        </a:p>
        <a:p>
          <a:pPr marL="0" marR="0" lvl="0" indent="0" defTabSz="914400" rtl="0" fontAlgn="auto" hangingPunct="1">
            <a:lnSpc>
              <a:spcPct val="107000"/>
            </a:lnSpc>
            <a:spcBef>
              <a:spcPts val="0"/>
            </a:spcBef>
            <a:spcAft>
              <a:spcPts val="800"/>
            </a:spcAft>
            <a:buNone/>
            <a:tabLst/>
            <a:defRPr sz="1800" b="0" i="0" u="none" strike="noStrike" kern="0" cap="none" spc="0" baseline="0">
              <a:solidFill>
                <a:srgbClr val="000000"/>
              </a:solidFill>
              <a:uFillTx/>
            </a:defRPr>
          </a:pPr>
          <a:r>
            <a:rPr lang="fr-FR" sz="1200" b="1" i="0" u="none" strike="noStrike" kern="0" cap="none" spc="0" baseline="0">
              <a:solidFill>
                <a:srgbClr val="000000"/>
              </a:solidFill>
              <a:uFillTx/>
              <a:latin typeface="Arial" pitchFamily="34"/>
              <a:ea typeface="Calibri" pitchFamily="34"/>
              <a:cs typeface="Arial" pitchFamily="34"/>
            </a:rPr>
            <a:t> </a:t>
          </a:r>
          <a:endParaRPr lang="fr-FR" sz="1200" b="0" i="0" u="none" strike="noStrike" kern="0" cap="none" spc="0" baseline="0">
            <a:solidFill>
              <a:srgbClr val="000000"/>
            </a:solidFill>
            <a:uFillTx/>
            <a:latin typeface="Arial" pitchFamily="34"/>
            <a:ea typeface="Calibri" pitchFamily="34"/>
            <a:cs typeface="Arial" pitchFamily="34"/>
          </a:endParaRPr>
        </a:p>
      </xdr:txBody>
    </xdr:sp>
    <xdr:clientData/>
  </xdr:oneCellAnchor>
  <xdr:oneCellAnchor>
    <xdr:from>
      <xdr:col>1</xdr:col>
      <xdr:colOff>757973</xdr:colOff>
      <xdr:row>16</xdr:row>
      <xdr:rowOff>138010</xdr:rowOff>
    </xdr:from>
    <xdr:ext cx="243843" cy="366610"/>
    <xdr:sp macro="" textlink="">
      <xdr:nvSpPr>
        <xdr:cNvPr id="5" name="Flèche courbée vers la droite 3"/>
        <xdr:cNvSpPr/>
      </xdr:nvSpPr>
      <xdr:spPr>
        <a:xfrm>
          <a:off x="1550453" y="3018370"/>
          <a:ext cx="243843" cy="366610"/>
        </a:xfrm>
        <a:custGeom>
          <a:avLst>
            <a:gd name="f12" fmla="val 25000"/>
            <a:gd name="f13" fmla="val 50000"/>
            <a:gd name="f14" fmla="val 25000"/>
          </a:avLst>
          <a:gdLst>
            <a:gd name="f3" fmla="val 10800000"/>
            <a:gd name="f4" fmla="val 5400000"/>
            <a:gd name="f5" fmla="val 16200000"/>
            <a:gd name="f6" fmla="val 180"/>
            <a:gd name="f7" fmla="val w"/>
            <a:gd name="f8" fmla="val h"/>
            <a:gd name="f9" fmla="val ss"/>
            <a:gd name="f10" fmla="val 0"/>
            <a:gd name="f11" fmla="*/ 5419351 1 1725033"/>
            <a:gd name="f12" fmla="val 25000"/>
            <a:gd name="f13" fmla="val 50000"/>
            <a:gd name="f14" fmla="val 25000"/>
            <a:gd name="f15" fmla="+- 0 0 -270"/>
            <a:gd name="f16" fmla="+- 0 0 -180"/>
            <a:gd name="f17" fmla="+- 0 0 -90"/>
            <a:gd name="f18" fmla="abs f7"/>
            <a:gd name="f19" fmla="abs f8"/>
            <a:gd name="f20" fmla="abs f9"/>
            <a:gd name="f21" fmla="val f10"/>
            <a:gd name="f22" fmla="val f13"/>
            <a:gd name="f23" fmla="val f12"/>
            <a:gd name="f24" fmla="val f14"/>
            <a:gd name="f25" fmla="*/ f15 f3 1"/>
            <a:gd name="f26" fmla="*/ f16 f3 1"/>
            <a:gd name="f27" fmla="*/ f17 f3 1"/>
            <a:gd name="f28" fmla="?: f18 f7 1"/>
            <a:gd name="f29" fmla="?: f19 f8 1"/>
            <a:gd name="f30" fmla="?: f20 f9 1"/>
            <a:gd name="f31" fmla="*/ f25 1 f6"/>
            <a:gd name="f32" fmla="*/ f26 1 f6"/>
            <a:gd name="f33" fmla="*/ f27 1 f6"/>
            <a:gd name="f34" fmla="*/ f28 1 21600"/>
            <a:gd name="f35" fmla="*/ f29 1 21600"/>
            <a:gd name="f36" fmla="*/ 21600 f28 1"/>
            <a:gd name="f37" fmla="*/ 21600 f29 1"/>
            <a:gd name="f38" fmla="+- f31 0 f4"/>
            <a:gd name="f39" fmla="+- f32 0 f4"/>
            <a:gd name="f40" fmla="+- f33 0 f4"/>
            <a:gd name="f41" fmla="min f35 f34"/>
            <a:gd name="f42" fmla="*/ f36 1 f30"/>
            <a:gd name="f43" fmla="*/ f37 1 f30"/>
            <a:gd name="f44" fmla="val f42"/>
            <a:gd name="f45" fmla="val f43"/>
            <a:gd name="f46" fmla="*/ f21 f41 1"/>
            <a:gd name="f47" fmla="+- f45 0 f21"/>
            <a:gd name="f48" fmla="+- f44 0 f21"/>
            <a:gd name="f49" fmla="*/ f44 f41 1"/>
            <a:gd name="f50" fmla="*/ f45 f41 1"/>
            <a:gd name="f51" fmla="*/ f47 1 2"/>
            <a:gd name="f52" fmla="min f48 f47"/>
            <a:gd name="f53" fmla="*/ f48 f48 1"/>
            <a:gd name="f54" fmla="*/ f48 f41 1"/>
            <a:gd name="f55" fmla="*/ f52 f23 1"/>
            <a:gd name="f56" fmla="*/ f52 f22 1"/>
            <a:gd name="f57" fmla="*/ f52 f24 1"/>
            <a:gd name="f58" fmla="*/ f55 1 100000"/>
            <a:gd name="f59" fmla="*/ f56 1 100000"/>
            <a:gd name="f60" fmla="*/ f57 1 100000"/>
            <a:gd name="f61" fmla="+- f58 f59 0"/>
            <a:gd name="f62" fmla="*/ f58 f58 1"/>
            <a:gd name="f63" fmla="*/ f60 f60 1"/>
            <a:gd name="f64" fmla="+- f59 0 f58"/>
            <a:gd name="f65" fmla="*/ f59 1 2"/>
            <a:gd name="f66" fmla="+- f44 0 f60"/>
            <a:gd name="f67" fmla="+- 0 0 f60"/>
            <a:gd name="f68" fmla="*/ f58 1 2"/>
            <a:gd name="f69" fmla="*/ f58 f41 1"/>
            <a:gd name="f70" fmla="*/ f61 1 4"/>
            <a:gd name="f71" fmla="+- f53 0 f63"/>
            <a:gd name="f72" fmla="*/ f64 1 2"/>
            <a:gd name="f73" fmla="+- f45 0 f65"/>
            <a:gd name="f74" fmla="+- 0 0 f67"/>
            <a:gd name="f75" fmla="+- 0 0 f68"/>
            <a:gd name="f76" fmla="*/ f66 f41 1"/>
            <a:gd name="f77" fmla="*/ f68 f41 1"/>
            <a:gd name="f78" fmla="+- f51 0 f70"/>
            <a:gd name="f79" fmla="sqrt f71"/>
            <a:gd name="f80" fmla="+- 0 0 f75"/>
            <a:gd name="f81" fmla="*/ f73 f41 1"/>
            <a:gd name="f82" fmla="*/ f78 2 1"/>
            <a:gd name="f83" fmla="+- f78 f58 0"/>
            <a:gd name="f84" fmla="*/ f79 f78 1"/>
            <a:gd name="f85" fmla="*/ f78 f41 1"/>
            <a:gd name="f86" fmla="*/ f82 f82 1"/>
            <a:gd name="f87" fmla="*/ f84 1 f48"/>
            <a:gd name="f88" fmla="+- f78 f83 0"/>
            <a:gd name="f89" fmla="+- f86 0 f62"/>
            <a:gd name="f90" fmla="+- f78 f87 0"/>
            <a:gd name="f91" fmla="+- f83 f87 0"/>
            <a:gd name="f92" fmla="+- 0 0 f87"/>
            <a:gd name="f93" fmla="*/ f88 1 2"/>
            <a:gd name="f94" fmla="sqrt f89"/>
            <a:gd name="f95" fmla="+- f90 0 f72"/>
            <a:gd name="f96" fmla="+- f91 f72 0"/>
            <a:gd name="f97" fmla="+- 0 0 f92"/>
            <a:gd name="f98" fmla="*/ f91 f41 1"/>
            <a:gd name="f99" fmla="*/ f93 f41 1"/>
            <a:gd name="f100" fmla="*/ f94 f48 1"/>
            <a:gd name="f101" fmla="at2 f74 f97"/>
            <a:gd name="f102" fmla="*/ f95 f41 1"/>
            <a:gd name="f103" fmla="*/ f96 f41 1"/>
            <a:gd name="f104" fmla="*/ f100 1 f82"/>
            <a:gd name="f105" fmla="+- f101 f4 0"/>
            <a:gd name="f106" fmla="*/ f105 f11 1"/>
            <a:gd name="f107" fmla="+- 0 0 f104"/>
            <a:gd name="f108" fmla="*/ f106 1 f3"/>
            <a:gd name="f109" fmla="+- 0 0 f107"/>
            <a:gd name="f110" fmla="+- 0 0 f108"/>
            <a:gd name="f111" fmla="at2 f109 f80"/>
            <a:gd name="f112" fmla="val f110"/>
            <a:gd name="f113" fmla="+- f111 f4 0"/>
            <a:gd name="f114" fmla="+- 0 0 f112"/>
            <a:gd name="f115" fmla="*/ f113 f11 1"/>
            <a:gd name="f116" fmla="*/ f114 f3 1"/>
            <a:gd name="f117" fmla="*/ f115 1 f3"/>
            <a:gd name="f118" fmla="*/ f116 1 f11"/>
            <a:gd name="f119" fmla="+- 0 0 f117"/>
            <a:gd name="f120" fmla="+- f118 0 f4"/>
            <a:gd name="f121" fmla="val f119"/>
            <a:gd name="f122" fmla="+- f3 0 f120"/>
            <a:gd name="f123" fmla="+- 0 0 f120"/>
            <a:gd name="f124" fmla="+- 0 0 f121"/>
            <a:gd name="f125" fmla="*/ f124 f3 1"/>
            <a:gd name="f126" fmla="*/ f125 1 f11"/>
            <a:gd name="f127" fmla="+- f126 0 f4"/>
            <a:gd name="f128" fmla="+- f127 0 f4"/>
            <a:gd name="f129" fmla="+- f4 f127 0"/>
            <a:gd name="f130" fmla="+- f3 0 f127"/>
          </a:gdLst>
          <a:ahLst/>
          <a:cxnLst>
            <a:cxn ang="3cd4">
              <a:pos x="hc" y="t"/>
            </a:cxn>
            <a:cxn ang="0">
              <a:pos x="r" y="vc"/>
            </a:cxn>
            <a:cxn ang="cd4">
              <a:pos x="hc" y="b"/>
            </a:cxn>
            <a:cxn ang="cd2">
              <a:pos x="l" y="vc"/>
            </a:cxn>
            <a:cxn ang="f38">
              <a:pos x="f46" y="f99"/>
            </a:cxn>
            <a:cxn ang="f39">
              <a:pos x="f76" y="f103"/>
            </a:cxn>
            <a:cxn ang="f40">
              <a:pos x="f49" y="f81"/>
            </a:cxn>
            <a:cxn ang="f40">
              <a:pos x="f76" y="f102"/>
            </a:cxn>
            <a:cxn ang="f40">
              <a:pos x="f49" y="f77"/>
            </a:cxn>
          </a:cxnLst>
          <a:rect l="f46" t="f46" r="f49" b="f50"/>
          <a:pathLst>
            <a:path stroke="0">
              <a:moveTo>
                <a:pt x="f46" y="f85"/>
              </a:moveTo>
              <a:arcTo wR="f54" hR="f85" stAng="f3" swAng="f123"/>
              <a:lnTo>
                <a:pt x="f76" y="f102"/>
              </a:lnTo>
              <a:lnTo>
                <a:pt x="f49" y="f81"/>
              </a:lnTo>
              <a:lnTo>
                <a:pt x="f76" y="f103"/>
              </a:lnTo>
              <a:lnTo>
                <a:pt x="f76" y="f98"/>
              </a:lnTo>
              <a:arcTo wR="f54" hR="f85" stAng="f122" swAng="f120"/>
              <a:close/>
            </a:path>
            <a:path stroke="0">
              <a:moveTo>
                <a:pt x="f49" y="f69"/>
              </a:moveTo>
              <a:arcTo wR="f54" hR="f85" stAng="f5" swAng="f128"/>
              <a:arcTo wR="f54" hR="f85" stAng="f130" swAng="f129"/>
              <a:close/>
            </a:path>
            <a:path fill="none">
              <a:moveTo>
                <a:pt x="f46" y="f85"/>
              </a:moveTo>
              <a:arcTo wR="f54" hR="f85" stAng="f3" swAng="f123"/>
              <a:lnTo>
                <a:pt x="f76" y="f102"/>
              </a:lnTo>
              <a:lnTo>
                <a:pt x="f49" y="f81"/>
              </a:lnTo>
              <a:lnTo>
                <a:pt x="f76" y="f103"/>
              </a:lnTo>
              <a:lnTo>
                <a:pt x="f76" y="f98"/>
              </a:lnTo>
              <a:arcTo wR="f54" hR="f85" stAng="f122" swAng="f120"/>
              <a:lnTo>
                <a:pt x="f46" y="f85"/>
              </a:lnTo>
              <a:arcTo wR="f54" hR="f85" stAng="f3" swAng="f4"/>
              <a:lnTo>
                <a:pt x="f49" y="f69"/>
              </a:lnTo>
              <a:arcTo wR="f54" hR="f85" stAng="f5" swAng="f128"/>
            </a:path>
          </a:pathLst>
        </a:custGeom>
        <a:solidFill>
          <a:srgbClr val="ED7D31"/>
        </a:solidFill>
        <a:ln cap="flat">
          <a:noFill/>
          <a:prstDash val="solid"/>
        </a:ln>
      </xdr:spPr>
      <xdr:txBody>
        <a:bodyPr vert="horz" wrap="square" lIns="91440" tIns="45720" rIns="91440" bIns="45720" anchor="ctr" anchorCtr="0" compatLnSpc="1">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FFFFFF"/>
            </a:solidFill>
            <a:uFillTx/>
            <a:latin typeface="Calibri"/>
          </a:endParaRPr>
        </a:p>
      </xdr:txBody>
    </xdr:sp>
    <xdr:clientData/>
  </xdr:oneCellAnchor>
  <xdr:oneCellAnchor>
    <xdr:from>
      <xdr:col>7</xdr:col>
      <xdr:colOff>1531620</xdr:colOff>
      <xdr:row>18</xdr:row>
      <xdr:rowOff>130420</xdr:rowOff>
    </xdr:from>
    <xdr:ext cx="2682291" cy="1096393"/>
    <xdr:pic>
      <xdr:nvPicPr>
        <xdr:cNvPr id="8" name="Image 4" descr="Résultat de recherche d'images pour &quot;itavi logo&quot;">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srcRect/>
        <a:stretch>
          <a:fillRect/>
        </a:stretch>
      </xdr:blipFill>
      <xdr:spPr>
        <a:xfrm>
          <a:off x="8130540" y="3361300"/>
          <a:ext cx="2682291" cy="1096393"/>
        </a:xfrm>
        <a:prstGeom prst="rect">
          <a:avLst/>
        </a:prstGeom>
        <a:noFill/>
        <a:ln cap="flat">
          <a:noFill/>
        </a:ln>
      </xdr:spPr>
    </xdr:pic>
    <xdr:clientData/>
  </xdr:oneCellAnchor>
  <xdr:oneCellAnchor>
    <xdr:from>
      <xdr:col>2</xdr:col>
      <xdr:colOff>182880</xdr:colOff>
      <xdr:row>4</xdr:row>
      <xdr:rowOff>164774</xdr:rowOff>
    </xdr:from>
    <xdr:ext cx="10039508" cy="771525"/>
    <xdr:sp macro="" textlink="">
      <xdr:nvSpPr>
        <xdr:cNvPr id="3" name="ZoneTexte 5"/>
        <xdr:cNvSpPr txBox="1"/>
      </xdr:nvSpPr>
      <xdr:spPr>
        <a:xfrm>
          <a:off x="2819400" y="865814"/>
          <a:ext cx="10039508" cy="771525"/>
        </a:xfrm>
        <a:prstGeom prst="rect">
          <a:avLst/>
        </a:prstGeom>
        <a:noFill/>
        <a:ln cap="flat">
          <a:noFill/>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3500" b="0" i="0" u="none" strike="noStrike" kern="0" cap="none" spc="0" baseline="0">
              <a:solidFill>
                <a:srgbClr val="92D050"/>
              </a:solidFill>
              <a:uFillTx/>
              <a:latin typeface="Impact" pitchFamily="34"/>
              <a:cs typeface="Aharoni" pitchFamily="2"/>
            </a:rPr>
            <a:t>J'EVALUE LA BIOSECURITE SUR MON EXPLOITATION </a:t>
          </a:r>
        </a:p>
      </xdr:txBody>
    </xdr:sp>
    <xdr:clientData/>
  </xdr:oneCellAnchor>
  <xdr:oneCellAnchor>
    <xdr:from>
      <xdr:col>5</xdr:col>
      <xdr:colOff>173022</xdr:colOff>
      <xdr:row>29</xdr:row>
      <xdr:rowOff>1792</xdr:rowOff>
    </xdr:from>
    <xdr:ext cx="7447723" cy="254450"/>
    <xdr:sp macro="" textlink="">
      <xdr:nvSpPr>
        <xdr:cNvPr id="14" name="Rectangle 6"/>
        <xdr:cNvSpPr/>
      </xdr:nvSpPr>
      <xdr:spPr>
        <a:xfrm>
          <a:off x="5186982" y="5183392"/>
          <a:ext cx="7447723" cy="254450"/>
        </a:xfrm>
        <a:prstGeom prst="rect">
          <a:avLst/>
        </a:prstGeom>
        <a:solidFill>
          <a:srgbClr val="FFFFFF"/>
        </a:solidFill>
        <a:ln cap="flat">
          <a:noFill/>
          <a:prstDash val="solid"/>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800" b="1" i="1" u="none" strike="noStrike" kern="0" cap="none" spc="0" baseline="0">
              <a:solidFill>
                <a:srgbClr val="000000"/>
              </a:solidFill>
              <a:uFillTx/>
              <a:latin typeface="Arial" pitchFamily="34"/>
              <a:cs typeface="Arial" pitchFamily="34"/>
            </a:rPr>
            <a:t>Les auteurs déclinent toutes responsabilités en ce qui concerne l'utilisation de l'outil et les résultats qui en découlent</a:t>
          </a:r>
        </a:p>
      </xdr:txBody>
    </xdr:sp>
    <xdr:clientData/>
  </xdr:oneCellAnchor>
  <xdr:oneCellAnchor>
    <xdr:from>
      <xdr:col>1</xdr:col>
      <xdr:colOff>130850</xdr:colOff>
      <xdr:row>3</xdr:row>
      <xdr:rowOff>92363</xdr:rowOff>
    </xdr:from>
    <xdr:ext cx="1805555" cy="876296"/>
    <xdr:sp macro="" textlink="">
      <xdr:nvSpPr>
        <xdr:cNvPr id="2" name="ZoneTexte 7"/>
        <xdr:cNvSpPr txBox="1"/>
      </xdr:nvSpPr>
      <xdr:spPr>
        <a:xfrm>
          <a:off x="923330" y="618143"/>
          <a:ext cx="1805555" cy="876296"/>
        </a:xfrm>
        <a:prstGeom prst="rect">
          <a:avLst/>
        </a:prstGeom>
        <a:solidFill>
          <a:srgbClr val="FFFFFF"/>
        </a:solid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5000" b="0" i="0" u="none" strike="noStrike" kern="0" cap="all" spc="0" baseline="0">
              <a:solidFill>
                <a:srgbClr val="FFC000"/>
              </a:solidFill>
              <a:uFillTx/>
              <a:latin typeface="Impact" pitchFamily="34"/>
            </a:rPr>
            <a:t>PULSE</a:t>
          </a:r>
          <a:endParaRPr lang="fr-FR" sz="5000" b="0" i="0" u="none" strike="noStrike" kern="0" cap="none" spc="0" baseline="0">
            <a:solidFill>
              <a:srgbClr val="FFC000"/>
            </a:solidFill>
            <a:uFillTx/>
            <a:latin typeface="Impact" pitchFamily="34"/>
          </a:endParaRPr>
        </a:p>
      </xdr:txBody>
    </xdr:sp>
    <xdr:clientData/>
  </xdr:oneCellAnchor>
  <xdr:oneCellAnchor>
    <xdr:from>
      <xdr:col>1</xdr:col>
      <xdr:colOff>495303</xdr:colOff>
      <xdr:row>21</xdr:row>
      <xdr:rowOff>91440</xdr:rowOff>
    </xdr:from>
    <xdr:ext cx="5105396" cy="1280160"/>
    <xdr:sp macro="" textlink="">
      <xdr:nvSpPr>
        <xdr:cNvPr id="10" name="ZoneTexte 8"/>
        <xdr:cNvSpPr txBox="1"/>
      </xdr:nvSpPr>
      <xdr:spPr>
        <a:xfrm>
          <a:off x="1287783" y="3848100"/>
          <a:ext cx="5105396" cy="1280160"/>
        </a:xfrm>
        <a:prstGeom prst="rect">
          <a:avLst/>
        </a:prstGeom>
        <a:solidFill>
          <a:srgbClr val="FFFFFF"/>
        </a:solidFill>
        <a:ln cap="flat">
          <a:noFill/>
        </a:ln>
      </xdr:spPr>
      <xdr:txBody>
        <a:bodyPr vert="horz" wrap="square" lIns="91440" tIns="45720" rIns="91440" bIns="45720" anchor="t" anchorCtr="1"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fr-FR" sz="1200" b="1" i="0" u="none" strike="noStrike" kern="0" cap="none" spc="0" baseline="0">
              <a:solidFill>
                <a:srgbClr val="000000"/>
              </a:solidFill>
              <a:uFillTx/>
              <a:latin typeface="Arial" pitchFamily="34"/>
              <a:ea typeface="Calibri" pitchFamily="34"/>
              <a:cs typeface="Arial" pitchFamily="34"/>
            </a:rPr>
            <a:t>Le nombre de points ainsi que l'appréciaton par thématique s'affiche  automatiquement. Vérifiez si vous êtes conforme à la réglementation. Si « non satisfaisant » ou « à améliorer », veillez à instaurer des mesures correctrices et assurer un suivi dans le temps, en collaboration avec votre technicien et/ou votre vétérinaire (cf onglet </a:t>
          </a:r>
          <a:r>
            <a:rPr lang="fr-FR" sz="1100" b="1" i="0" u="none" strike="noStrike" kern="0" cap="none" spc="0" baseline="0">
              <a:solidFill>
                <a:srgbClr val="000000"/>
              </a:solidFill>
              <a:uFillTx/>
              <a:latin typeface="Arial" pitchFamily="34"/>
              <a:cs typeface="Arial" pitchFamily="34"/>
            </a:rPr>
            <a:t>«</a:t>
          </a:r>
          <a:r>
            <a:rPr lang="fr-FR" sz="1200" b="1" i="0" u="none" strike="noStrike" kern="0" cap="none" spc="0" baseline="0">
              <a:solidFill>
                <a:srgbClr val="000000"/>
              </a:solidFill>
              <a:uFillTx/>
              <a:latin typeface="Arial" pitchFamily="34"/>
              <a:ea typeface="Calibri" pitchFamily="34"/>
              <a:cs typeface="Arial" pitchFamily="34"/>
            </a:rPr>
            <a:t>Bilan - pistes de progrès </a:t>
          </a:r>
          <a:r>
            <a:rPr lang="fr-FR" sz="1100" b="1" i="0" u="none" strike="noStrike" kern="0" cap="none" spc="0" baseline="0">
              <a:solidFill>
                <a:srgbClr val="000000"/>
              </a:solidFill>
              <a:uFillTx/>
              <a:latin typeface="Arial" pitchFamily="34"/>
              <a:cs typeface="Arial" pitchFamily="34"/>
            </a:rPr>
            <a:t>»</a:t>
          </a:r>
          <a:endParaRPr lang="fr-FR" sz="1200" b="1" i="0" u="none" strike="noStrike" kern="0" cap="none" spc="0" baseline="0">
            <a:solidFill>
              <a:srgbClr val="000000"/>
            </a:solidFill>
            <a:uFillTx/>
            <a:latin typeface="Arial" pitchFamily="34"/>
            <a:ea typeface="Calibri" pitchFamily="34"/>
            <a:cs typeface="Arial" pitchFamily="34"/>
          </a:endParaRPr>
        </a:p>
      </xdr:txBody>
    </xdr:sp>
    <xdr:clientData/>
  </xdr:oneCellAnchor>
  <xdr:oneCellAnchor>
    <xdr:from>
      <xdr:col>1</xdr:col>
      <xdr:colOff>476036</xdr:colOff>
      <xdr:row>21</xdr:row>
      <xdr:rowOff>23710</xdr:rowOff>
    </xdr:from>
    <xdr:ext cx="243843" cy="366610"/>
    <xdr:sp macro="" textlink="">
      <xdr:nvSpPr>
        <xdr:cNvPr id="11" name="Flèche courbée vers la droite 9"/>
        <xdr:cNvSpPr/>
      </xdr:nvSpPr>
      <xdr:spPr>
        <a:xfrm>
          <a:off x="1268516" y="3780370"/>
          <a:ext cx="243843" cy="366610"/>
        </a:xfrm>
        <a:custGeom>
          <a:avLst>
            <a:gd name="f12" fmla="val 25000"/>
            <a:gd name="f13" fmla="val 50000"/>
            <a:gd name="f14" fmla="val 25000"/>
          </a:avLst>
          <a:gdLst>
            <a:gd name="f3" fmla="val 10800000"/>
            <a:gd name="f4" fmla="val 5400000"/>
            <a:gd name="f5" fmla="val 16200000"/>
            <a:gd name="f6" fmla="val 180"/>
            <a:gd name="f7" fmla="val w"/>
            <a:gd name="f8" fmla="val h"/>
            <a:gd name="f9" fmla="val ss"/>
            <a:gd name="f10" fmla="val 0"/>
            <a:gd name="f11" fmla="*/ 5419351 1 1725033"/>
            <a:gd name="f12" fmla="val 25000"/>
            <a:gd name="f13" fmla="val 50000"/>
            <a:gd name="f14" fmla="val 25000"/>
            <a:gd name="f15" fmla="+- 0 0 -270"/>
            <a:gd name="f16" fmla="+- 0 0 -180"/>
            <a:gd name="f17" fmla="+- 0 0 -90"/>
            <a:gd name="f18" fmla="abs f7"/>
            <a:gd name="f19" fmla="abs f8"/>
            <a:gd name="f20" fmla="abs f9"/>
            <a:gd name="f21" fmla="val f10"/>
            <a:gd name="f22" fmla="val f13"/>
            <a:gd name="f23" fmla="val f12"/>
            <a:gd name="f24" fmla="val f14"/>
            <a:gd name="f25" fmla="*/ f15 f3 1"/>
            <a:gd name="f26" fmla="*/ f16 f3 1"/>
            <a:gd name="f27" fmla="*/ f17 f3 1"/>
            <a:gd name="f28" fmla="?: f18 f7 1"/>
            <a:gd name="f29" fmla="?: f19 f8 1"/>
            <a:gd name="f30" fmla="?: f20 f9 1"/>
            <a:gd name="f31" fmla="*/ f25 1 f6"/>
            <a:gd name="f32" fmla="*/ f26 1 f6"/>
            <a:gd name="f33" fmla="*/ f27 1 f6"/>
            <a:gd name="f34" fmla="*/ f28 1 21600"/>
            <a:gd name="f35" fmla="*/ f29 1 21600"/>
            <a:gd name="f36" fmla="*/ 21600 f28 1"/>
            <a:gd name="f37" fmla="*/ 21600 f29 1"/>
            <a:gd name="f38" fmla="+- f31 0 f4"/>
            <a:gd name="f39" fmla="+- f32 0 f4"/>
            <a:gd name="f40" fmla="+- f33 0 f4"/>
            <a:gd name="f41" fmla="min f35 f34"/>
            <a:gd name="f42" fmla="*/ f36 1 f30"/>
            <a:gd name="f43" fmla="*/ f37 1 f30"/>
            <a:gd name="f44" fmla="val f42"/>
            <a:gd name="f45" fmla="val f43"/>
            <a:gd name="f46" fmla="*/ f21 f41 1"/>
            <a:gd name="f47" fmla="+- f45 0 f21"/>
            <a:gd name="f48" fmla="+- f44 0 f21"/>
            <a:gd name="f49" fmla="*/ f44 f41 1"/>
            <a:gd name="f50" fmla="*/ f45 f41 1"/>
            <a:gd name="f51" fmla="*/ f47 1 2"/>
            <a:gd name="f52" fmla="min f48 f47"/>
            <a:gd name="f53" fmla="*/ f48 f48 1"/>
            <a:gd name="f54" fmla="*/ f48 f41 1"/>
            <a:gd name="f55" fmla="*/ f52 f23 1"/>
            <a:gd name="f56" fmla="*/ f52 f22 1"/>
            <a:gd name="f57" fmla="*/ f52 f24 1"/>
            <a:gd name="f58" fmla="*/ f55 1 100000"/>
            <a:gd name="f59" fmla="*/ f56 1 100000"/>
            <a:gd name="f60" fmla="*/ f57 1 100000"/>
            <a:gd name="f61" fmla="+- f58 f59 0"/>
            <a:gd name="f62" fmla="*/ f58 f58 1"/>
            <a:gd name="f63" fmla="*/ f60 f60 1"/>
            <a:gd name="f64" fmla="+- f59 0 f58"/>
            <a:gd name="f65" fmla="*/ f59 1 2"/>
            <a:gd name="f66" fmla="+- f44 0 f60"/>
            <a:gd name="f67" fmla="+- 0 0 f60"/>
            <a:gd name="f68" fmla="*/ f58 1 2"/>
            <a:gd name="f69" fmla="*/ f58 f41 1"/>
            <a:gd name="f70" fmla="*/ f61 1 4"/>
            <a:gd name="f71" fmla="+- f53 0 f63"/>
            <a:gd name="f72" fmla="*/ f64 1 2"/>
            <a:gd name="f73" fmla="+- f45 0 f65"/>
            <a:gd name="f74" fmla="+- 0 0 f67"/>
            <a:gd name="f75" fmla="+- 0 0 f68"/>
            <a:gd name="f76" fmla="*/ f66 f41 1"/>
            <a:gd name="f77" fmla="*/ f68 f41 1"/>
            <a:gd name="f78" fmla="+- f51 0 f70"/>
            <a:gd name="f79" fmla="sqrt f71"/>
            <a:gd name="f80" fmla="+- 0 0 f75"/>
            <a:gd name="f81" fmla="*/ f73 f41 1"/>
            <a:gd name="f82" fmla="*/ f78 2 1"/>
            <a:gd name="f83" fmla="+- f78 f58 0"/>
            <a:gd name="f84" fmla="*/ f79 f78 1"/>
            <a:gd name="f85" fmla="*/ f78 f41 1"/>
            <a:gd name="f86" fmla="*/ f82 f82 1"/>
            <a:gd name="f87" fmla="*/ f84 1 f48"/>
            <a:gd name="f88" fmla="+- f78 f83 0"/>
            <a:gd name="f89" fmla="+- f86 0 f62"/>
            <a:gd name="f90" fmla="+- f78 f87 0"/>
            <a:gd name="f91" fmla="+- f83 f87 0"/>
            <a:gd name="f92" fmla="+- 0 0 f87"/>
            <a:gd name="f93" fmla="*/ f88 1 2"/>
            <a:gd name="f94" fmla="sqrt f89"/>
            <a:gd name="f95" fmla="+- f90 0 f72"/>
            <a:gd name="f96" fmla="+- f91 f72 0"/>
            <a:gd name="f97" fmla="+- 0 0 f92"/>
            <a:gd name="f98" fmla="*/ f91 f41 1"/>
            <a:gd name="f99" fmla="*/ f93 f41 1"/>
            <a:gd name="f100" fmla="*/ f94 f48 1"/>
            <a:gd name="f101" fmla="at2 f74 f97"/>
            <a:gd name="f102" fmla="*/ f95 f41 1"/>
            <a:gd name="f103" fmla="*/ f96 f41 1"/>
            <a:gd name="f104" fmla="*/ f100 1 f82"/>
            <a:gd name="f105" fmla="+- f101 f4 0"/>
            <a:gd name="f106" fmla="*/ f105 f11 1"/>
            <a:gd name="f107" fmla="+- 0 0 f104"/>
            <a:gd name="f108" fmla="*/ f106 1 f3"/>
            <a:gd name="f109" fmla="+- 0 0 f107"/>
            <a:gd name="f110" fmla="+- 0 0 f108"/>
            <a:gd name="f111" fmla="at2 f109 f80"/>
            <a:gd name="f112" fmla="val f110"/>
            <a:gd name="f113" fmla="+- f111 f4 0"/>
            <a:gd name="f114" fmla="+- 0 0 f112"/>
            <a:gd name="f115" fmla="*/ f113 f11 1"/>
            <a:gd name="f116" fmla="*/ f114 f3 1"/>
            <a:gd name="f117" fmla="*/ f115 1 f3"/>
            <a:gd name="f118" fmla="*/ f116 1 f11"/>
            <a:gd name="f119" fmla="+- 0 0 f117"/>
            <a:gd name="f120" fmla="+- f118 0 f4"/>
            <a:gd name="f121" fmla="val f119"/>
            <a:gd name="f122" fmla="+- f3 0 f120"/>
            <a:gd name="f123" fmla="+- 0 0 f120"/>
            <a:gd name="f124" fmla="+- 0 0 f121"/>
            <a:gd name="f125" fmla="*/ f124 f3 1"/>
            <a:gd name="f126" fmla="*/ f125 1 f11"/>
            <a:gd name="f127" fmla="+- f126 0 f4"/>
            <a:gd name="f128" fmla="+- f127 0 f4"/>
            <a:gd name="f129" fmla="+- f4 f127 0"/>
            <a:gd name="f130" fmla="+- f3 0 f127"/>
          </a:gdLst>
          <a:ahLst/>
          <a:cxnLst>
            <a:cxn ang="3cd4">
              <a:pos x="hc" y="t"/>
            </a:cxn>
            <a:cxn ang="0">
              <a:pos x="r" y="vc"/>
            </a:cxn>
            <a:cxn ang="cd4">
              <a:pos x="hc" y="b"/>
            </a:cxn>
            <a:cxn ang="cd2">
              <a:pos x="l" y="vc"/>
            </a:cxn>
            <a:cxn ang="f38">
              <a:pos x="f46" y="f99"/>
            </a:cxn>
            <a:cxn ang="f39">
              <a:pos x="f76" y="f103"/>
            </a:cxn>
            <a:cxn ang="f40">
              <a:pos x="f49" y="f81"/>
            </a:cxn>
            <a:cxn ang="f40">
              <a:pos x="f76" y="f102"/>
            </a:cxn>
            <a:cxn ang="f40">
              <a:pos x="f49" y="f77"/>
            </a:cxn>
          </a:cxnLst>
          <a:rect l="f46" t="f46" r="f49" b="f50"/>
          <a:pathLst>
            <a:path stroke="0">
              <a:moveTo>
                <a:pt x="f46" y="f85"/>
              </a:moveTo>
              <a:arcTo wR="f54" hR="f85" stAng="f3" swAng="f123"/>
              <a:lnTo>
                <a:pt x="f76" y="f102"/>
              </a:lnTo>
              <a:lnTo>
                <a:pt x="f49" y="f81"/>
              </a:lnTo>
              <a:lnTo>
                <a:pt x="f76" y="f103"/>
              </a:lnTo>
              <a:lnTo>
                <a:pt x="f76" y="f98"/>
              </a:lnTo>
              <a:arcTo wR="f54" hR="f85" stAng="f122" swAng="f120"/>
              <a:close/>
            </a:path>
            <a:path stroke="0">
              <a:moveTo>
                <a:pt x="f49" y="f69"/>
              </a:moveTo>
              <a:arcTo wR="f54" hR="f85" stAng="f5" swAng="f128"/>
              <a:arcTo wR="f54" hR="f85" stAng="f130" swAng="f129"/>
              <a:close/>
            </a:path>
            <a:path fill="none">
              <a:moveTo>
                <a:pt x="f46" y="f85"/>
              </a:moveTo>
              <a:arcTo wR="f54" hR="f85" stAng="f3" swAng="f123"/>
              <a:lnTo>
                <a:pt x="f76" y="f102"/>
              </a:lnTo>
              <a:lnTo>
                <a:pt x="f49" y="f81"/>
              </a:lnTo>
              <a:lnTo>
                <a:pt x="f76" y="f103"/>
              </a:lnTo>
              <a:lnTo>
                <a:pt x="f76" y="f98"/>
              </a:lnTo>
              <a:arcTo wR="f54" hR="f85" stAng="f122" swAng="f120"/>
              <a:lnTo>
                <a:pt x="f46" y="f85"/>
              </a:lnTo>
              <a:arcTo wR="f54" hR="f85" stAng="f3" swAng="f4"/>
              <a:lnTo>
                <a:pt x="f49" y="f69"/>
              </a:lnTo>
              <a:arcTo wR="f54" hR="f85" stAng="f5" swAng="f128"/>
            </a:path>
          </a:pathLst>
        </a:custGeom>
        <a:solidFill>
          <a:srgbClr val="5B9BD5"/>
        </a:solidFill>
        <a:ln cap="flat">
          <a:noFill/>
          <a:prstDash val="solid"/>
        </a:ln>
      </xdr:spPr>
      <xdr:txBody>
        <a:bodyPr vert="horz" wrap="square" lIns="91440" tIns="45720" rIns="91440" bIns="45720" anchor="ctr" anchorCtr="0" compatLnSpc="1">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FFFFFF"/>
            </a:solidFill>
            <a:uFillTx/>
            <a:latin typeface="Calibri"/>
          </a:endParaRPr>
        </a:p>
      </xdr:txBody>
    </xdr:sp>
    <xdr:clientData/>
  </xdr:oneCellAnchor>
  <xdr:oneCellAnchor>
    <xdr:from>
      <xdr:col>1</xdr:col>
      <xdr:colOff>289563</xdr:colOff>
      <xdr:row>28</xdr:row>
      <xdr:rowOff>45720</xdr:rowOff>
    </xdr:from>
    <xdr:ext cx="3695703" cy="495303"/>
    <xdr:sp macro="" textlink="">
      <xdr:nvSpPr>
        <xdr:cNvPr id="13" name="Zone de texte 52"/>
        <xdr:cNvSpPr txBox="1"/>
      </xdr:nvSpPr>
      <xdr:spPr>
        <a:xfrm>
          <a:off x="1082043" y="5044440"/>
          <a:ext cx="3695703" cy="495303"/>
        </a:xfrm>
        <a:prstGeom prst="rect">
          <a:avLst/>
        </a:prstGeom>
        <a:noFill/>
        <a:ln cap="flat">
          <a:noFill/>
        </a:ln>
      </xdr:spPr>
      <xdr:txBody>
        <a:bodyPr vert="horz" wrap="square" lIns="91440" tIns="45720" rIns="91440" bIns="45720" anchor="ctr" anchorCtr="1" compatLnSpc="1">
          <a:noAutofit/>
        </a:bodyPr>
        <a:lstStyle/>
        <a:p>
          <a:pPr marL="0" marR="0" lvl="0" indent="0" algn="ctr" defTabSz="914400" rtl="0" fontAlgn="auto" hangingPunct="1">
            <a:lnSpc>
              <a:spcPct val="107000"/>
            </a:lnSpc>
            <a:spcBef>
              <a:spcPts val="0"/>
            </a:spcBef>
            <a:spcAft>
              <a:spcPts val="0"/>
            </a:spcAft>
            <a:buNone/>
            <a:tabLst/>
            <a:defRPr sz="1800" b="0" i="0" u="none" strike="noStrike" kern="0" cap="none" spc="0" baseline="0">
              <a:solidFill>
                <a:srgbClr val="000000"/>
              </a:solidFill>
              <a:uFillTx/>
            </a:defRPr>
          </a:pPr>
          <a:r>
            <a:rPr lang="fr-FR" sz="1200" b="1" i="0" u="none" strike="noStrike" kern="0" cap="none" spc="0" baseline="0">
              <a:solidFill>
                <a:srgbClr val="7030A0"/>
              </a:solidFill>
              <a:uFillTx/>
              <a:latin typeface="Arial" pitchFamily="34"/>
              <a:ea typeface="Calibri" pitchFamily="34"/>
              <a:cs typeface="Arial" pitchFamily="34"/>
            </a:rPr>
            <a:t>Temps estimé pour réaliser l'audit : 30 min</a:t>
          </a:r>
        </a:p>
      </xdr:txBody>
    </xdr:sp>
    <xdr:clientData/>
  </xdr:oneCellAnchor>
  <xdr:oneCellAnchor>
    <xdr:from>
      <xdr:col>0</xdr:col>
      <xdr:colOff>640473</xdr:colOff>
      <xdr:row>27</xdr:row>
      <xdr:rowOff>142536</xdr:rowOff>
    </xdr:from>
    <xdr:ext cx="997829" cy="604217"/>
    <xdr:pic>
      <xdr:nvPicPr>
        <xdr:cNvPr id="12" name="Image 11" descr="Résultat de recherche d'images pour &quot;chrono&quot;">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2"/>
        <a:srcRect/>
        <a:stretch>
          <a:fillRect/>
        </a:stretch>
      </xdr:blipFill>
      <xdr:spPr>
        <a:xfrm>
          <a:off x="640473" y="4958376"/>
          <a:ext cx="997829" cy="604217"/>
        </a:xfrm>
        <a:prstGeom prst="rect">
          <a:avLst/>
        </a:prstGeom>
        <a:noFill/>
        <a:ln cap="flat">
          <a:noFill/>
        </a:ln>
      </xdr:spPr>
    </xdr:pic>
    <xdr:clientData/>
  </xdr:oneCellAnchor>
  <xdr:oneCellAnchor>
    <xdr:from>
      <xdr:col>8</xdr:col>
      <xdr:colOff>0</xdr:colOff>
      <xdr:row>18</xdr:row>
      <xdr:rowOff>53336</xdr:rowOff>
    </xdr:from>
    <xdr:ext cx="2377440" cy="1691640"/>
    <xdr:sp macro="" textlink="">
      <xdr:nvSpPr>
        <xdr:cNvPr id="9" name="ZoneTexte 12"/>
        <xdr:cNvSpPr txBox="1"/>
      </xdr:nvSpPr>
      <xdr:spPr>
        <a:xfrm>
          <a:off x="10980420" y="3284216"/>
          <a:ext cx="2377440" cy="1691640"/>
        </a:xfrm>
        <a:prstGeom prst="rect">
          <a:avLst/>
        </a:prstGeom>
        <a:solidFill>
          <a:srgbClr val="FFFFFF"/>
        </a:solid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fr-FR" sz="1100" b="0" i="0" u="none" strike="noStrike" kern="0" cap="none" spc="0" baseline="0">
            <a:solidFill>
              <a:srgbClr val="000000"/>
            </a:solidFill>
            <a:uFillTx/>
            <a:latin typeface="Calibri"/>
          </a:endParaRPr>
        </a:p>
      </xdr:txBody>
    </xdr:sp>
    <xdr:clientData/>
  </xdr:oneCellAnchor>
  <xdr:oneCellAnchor>
    <xdr:from>
      <xdr:col>8</xdr:col>
      <xdr:colOff>213356</xdr:colOff>
      <xdr:row>17</xdr:row>
      <xdr:rowOff>60963</xdr:rowOff>
    </xdr:from>
    <xdr:ext cx="1973576" cy="1973576"/>
    <xdr:pic>
      <xdr:nvPicPr>
        <xdr:cNvPr id="6" name="Image 13" descr="Résultat de recherche d'images pour &quot;cifog logo&quot;&quot;">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3"/>
        <a:srcRect/>
        <a:stretch>
          <a:fillRect/>
        </a:stretch>
      </xdr:blipFill>
      <xdr:spPr>
        <a:xfrm>
          <a:off x="11193776" y="3116583"/>
          <a:ext cx="1973576" cy="1973576"/>
        </a:xfrm>
        <a:prstGeom prst="rect">
          <a:avLst/>
        </a:prstGeom>
        <a:noFill/>
        <a:ln cap="flat">
          <a:noFill/>
        </a:ln>
      </xdr:spPr>
    </xdr:pic>
    <xdr:clientData/>
  </xdr:oneCellAnchor>
</xdr:wsDr>
</file>

<file path=xl/tables/table1.xml><?xml version="1.0" encoding="utf-8"?>
<table xmlns="http://schemas.openxmlformats.org/spreadsheetml/2006/main" id="1" name="Tableau1" displayName="Tableau1" ref="B10:I18" totalsRowShown="0">
  <tableColumns count="8">
    <tableColumn id="1" name="Colonne2"/>
    <tableColumn id="2" name="Colonne1"/>
    <tableColumn id="3" name="NOTE"/>
    <tableColumn id="4" name="TOTAL"/>
    <tableColumn id="5" name="Calcul"/>
    <tableColumn id="6" name="COMMENTAIRES (Visite 1)"/>
    <tableColumn id="7" name="ENGAGEMENT "/>
    <tableColumn id="8" name="EVOLUTION (Visite 2)"/>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31"/>
  <sheetViews>
    <sheetView topLeftCell="A4" workbookViewId="0"/>
  </sheetViews>
  <sheetFormatPr baseColWidth="10" defaultRowHeight="13.8"/>
  <cols>
    <col min="1" max="1" width="11.5546875" style="1" customWidth="1"/>
    <col min="2" max="2" width="26.88671875" style="1" bestFit="1" customWidth="1"/>
    <col min="3" max="7" width="11.5546875" style="1" customWidth="1"/>
    <col min="8" max="8" width="63.88671875" style="1" customWidth="1"/>
    <col min="9" max="9" width="11.5546875" style="1" customWidth="1"/>
    <col min="10" max="16384" width="11.5546875" style="1"/>
  </cols>
  <sheetData>
    <row r="3" spans="2:12">
      <c r="B3" s="2"/>
      <c r="C3" s="3"/>
      <c r="D3" s="3"/>
      <c r="E3" s="3"/>
      <c r="F3" s="3"/>
      <c r="G3" s="3"/>
      <c r="H3" s="3"/>
      <c r="I3" s="3"/>
      <c r="J3" s="3"/>
      <c r="K3" s="4"/>
    </row>
    <row r="4" spans="2:12">
      <c r="B4" s="5"/>
      <c r="K4" s="6"/>
    </row>
    <row r="5" spans="2:12">
      <c r="B5" s="5"/>
      <c r="K5" s="6"/>
    </row>
    <row r="6" spans="2:12">
      <c r="B6" s="5"/>
      <c r="K6" s="6"/>
    </row>
    <row r="7" spans="2:12">
      <c r="B7" s="5"/>
      <c r="K7" s="6"/>
    </row>
    <row r="8" spans="2:12">
      <c r="B8" s="5"/>
      <c r="K8" s="6"/>
    </row>
    <row r="9" spans="2:12">
      <c r="B9" s="5"/>
      <c r="K9" s="6"/>
    </row>
    <row r="10" spans="2:12">
      <c r="B10" s="5"/>
      <c r="K10" s="6"/>
    </row>
    <row r="11" spans="2:12" ht="15.6">
      <c r="B11" s="13" t="s">
        <v>0</v>
      </c>
      <c r="C11" s="13"/>
      <c r="D11" s="13"/>
      <c r="E11" s="13"/>
      <c r="F11" s="13"/>
      <c r="G11" s="13"/>
      <c r="H11" s="13"/>
      <c r="I11" s="13"/>
      <c r="K11" s="6"/>
    </row>
    <row r="12" spans="2:12">
      <c r="B12" s="5"/>
      <c r="K12" s="6"/>
    </row>
    <row r="13" spans="2:12" ht="14.4">
      <c r="B13" s="14"/>
      <c r="C13" s="14"/>
      <c r="D13" s="14"/>
      <c r="E13" s="14"/>
      <c r="F13" s="14"/>
      <c r="G13" s="14"/>
      <c r="H13" s="14"/>
      <c r="K13" s="6"/>
    </row>
    <row r="14" spans="2:12">
      <c r="B14" s="5"/>
      <c r="J14" s="7"/>
      <c r="K14" s="6"/>
    </row>
    <row r="15" spans="2:12" ht="17.399999999999999">
      <c r="B15" s="8"/>
      <c r="K15" s="6"/>
    </row>
    <row r="16" spans="2:12">
      <c r="B16" s="5"/>
      <c r="K16" s="6"/>
      <c r="L16" s="7"/>
    </row>
    <row r="17" spans="2:11">
      <c r="B17" s="5"/>
      <c r="K17" s="6"/>
    </row>
    <row r="18" spans="2:11">
      <c r="B18" s="5"/>
      <c r="K18" s="6"/>
    </row>
    <row r="19" spans="2:11">
      <c r="B19" s="5"/>
      <c r="K19" s="6"/>
    </row>
    <row r="20" spans="2:11">
      <c r="B20" s="5"/>
      <c r="K20" s="6"/>
    </row>
    <row r="21" spans="2:11">
      <c r="B21" s="5"/>
      <c r="K21" s="6"/>
    </row>
    <row r="22" spans="2:11">
      <c r="B22" s="5"/>
      <c r="K22" s="6"/>
    </row>
    <row r="23" spans="2:11">
      <c r="B23" s="5"/>
      <c r="K23" s="6"/>
    </row>
    <row r="24" spans="2:11">
      <c r="B24" s="5"/>
      <c r="K24" s="6"/>
    </row>
    <row r="25" spans="2:11" ht="14.4">
      <c r="B25" s="5"/>
      <c r="H25"/>
      <c r="K25" s="6"/>
    </row>
    <row r="26" spans="2:11">
      <c r="B26" s="5"/>
      <c r="F26" s="7"/>
      <c r="K26" s="6"/>
    </row>
    <row r="27" spans="2:11">
      <c r="B27" s="5"/>
      <c r="C27" s="7"/>
      <c r="H27" s="9"/>
      <c r="K27" s="6"/>
    </row>
    <row r="28" spans="2:11" ht="14.4">
      <c r="B28" s="5"/>
      <c r="G28" s="7"/>
      <c r="K28" s="6"/>
    </row>
    <row r="29" spans="2:11" ht="14.4">
      <c r="B29" s="5"/>
      <c r="K29" s="6"/>
    </row>
    <row r="30" spans="2:11" ht="14.4">
      <c r="B30" s="5"/>
      <c r="K30" s="6"/>
    </row>
    <row r="31" spans="2:11" ht="14.4" thickBot="1">
      <c r="B31" s="10"/>
      <c r="C31" s="11"/>
      <c r="D31" s="11"/>
      <c r="E31" s="11"/>
      <c r="F31" s="11"/>
      <c r="G31" s="11"/>
      <c r="H31" s="11"/>
      <c r="I31" s="11"/>
      <c r="J31" s="11"/>
      <c r="K31" s="12"/>
    </row>
  </sheetData>
  <mergeCells count="2">
    <mergeCell ref="B11:I11"/>
    <mergeCell ref="B13:H13"/>
  </mergeCells>
  <pageMargins left="0.70000000000000007" right="0.70000000000000007" top="0.75" bottom="0.75" header="0.30000000000000004" footer="0.30000000000000004"/>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F83"/>
  <sheetViews>
    <sheetView workbookViewId="0"/>
  </sheetViews>
  <sheetFormatPr baseColWidth="10" defaultColWidth="11" defaultRowHeight="17.399999999999999"/>
  <cols>
    <col min="1" max="1" width="2.33203125" style="120" customWidth="1"/>
    <col min="2" max="2" width="60.88671875" style="118" customWidth="1"/>
    <col min="3" max="3" width="28" style="118" customWidth="1"/>
    <col min="4" max="4" width="13.21875" style="118" customWidth="1"/>
    <col min="5" max="5" width="12.88671875" style="118" customWidth="1"/>
    <col min="6" max="6" width="9.21875" style="118" hidden="1" customWidth="1"/>
    <col min="7" max="7" width="56.109375" style="118" customWidth="1"/>
    <col min="8" max="8" width="44.33203125" style="120" customWidth="1"/>
    <col min="9" max="9" width="42" style="120" customWidth="1"/>
    <col min="10" max="10" width="26.77734375" style="120" customWidth="1"/>
    <col min="11" max="16" width="11" style="120" customWidth="1"/>
    <col min="17" max="1020" width="11" style="118" customWidth="1"/>
    <col min="1021" max="1021" width="11" customWidth="1"/>
  </cols>
  <sheetData>
    <row r="1" spans="2:18" ht="27.6">
      <c r="B1" s="235" t="s">
        <v>140</v>
      </c>
      <c r="C1" s="235"/>
      <c r="D1" s="235"/>
      <c r="E1" s="235"/>
      <c r="F1" s="235"/>
      <c r="G1" s="235"/>
      <c r="H1" s="235"/>
      <c r="I1" s="235"/>
      <c r="J1" s="235"/>
    </row>
    <row r="2" spans="2:18">
      <c r="B2" s="120"/>
      <c r="C2" s="120"/>
      <c r="D2" s="120"/>
      <c r="E2" s="120"/>
      <c r="F2" s="120"/>
      <c r="G2" s="120"/>
    </row>
    <row r="3" spans="2:18">
      <c r="B3" s="213" t="s">
        <v>141</v>
      </c>
      <c r="C3" s="214"/>
      <c r="D3" s="120"/>
      <c r="E3" s="120"/>
      <c r="F3" s="120"/>
      <c r="G3" s="120"/>
    </row>
    <row r="4" spans="2:18">
      <c r="B4" s="213" t="s">
        <v>142</v>
      </c>
      <c r="C4" s="214"/>
      <c r="D4" s="120"/>
      <c r="E4" s="120"/>
      <c r="F4" s="120"/>
      <c r="G4" s="120"/>
    </row>
    <row r="5" spans="2:18">
      <c r="B5" s="213" t="s">
        <v>143</v>
      </c>
      <c r="C5" s="214"/>
      <c r="D5" s="120"/>
      <c r="E5" s="120"/>
      <c r="F5" s="120"/>
      <c r="G5" s="120"/>
    </row>
    <row r="6" spans="2:18">
      <c r="B6" s="213" t="s">
        <v>144</v>
      </c>
      <c r="C6" s="214"/>
      <c r="D6" s="120"/>
      <c r="E6" s="120"/>
      <c r="F6" s="120"/>
      <c r="G6" s="120"/>
    </row>
    <row r="7" spans="2:18">
      <c r="B7" s="213" t="s">
        <v>145</v>
      </c>
      <c r="C7" s="214"/>
      <c r="D7" s="120"/>
      <c r="E7" s="120"/>
      <c r="F7" s="120"/>
      <c r="G7" s="120"/>
    </row>
    <row r="8" spans="2:18">
      <c r="B8" s="215" t="s">
        <v>146</v>
      </c>
      <c r="C8" s="214"/>
      <c r="D8" s="120"/>
      <c r="E8" s="120"/>
      <c r="F8" s="120"/>
      <c r="G8" s="120"/>
    </row>
    <row r="9" spans="2:18">
      <c r="B9" s="216"/>
      <c r="C9" s="120"/>
      <c r="D9" s="120"/>
      <c r="E9" s="120"/>
      <c r="F9" s="120"/>
      <c r="G9" s="236" t="s">
        <v>147</v>
      </c>
      <c r="H9" s="236"/>
      <c r="I9" s="236"/>
    </row>
    <row r="10" spans="2:18" ht="17.399999999999999" customHeight="1">
      <c r="B10" s="217" t="s">
        <v>148</v>
      </c>
      <c r="C10" s="218" t="s">
        <v>149</v>
      </c>
      <c r="D10" s="218" t="s">
        <v>150</v>
      </c>
      <c r="E10" s="218" t="s">
        <v>151</v>
      </c>
      <c r="F10" s="219" t="s">
        <v>152</v>
      </c>
      <c r="G10" s="220" t="s">
        <v>153</v>
      </c>
      <c r="H10" s="220" t="s">
        <v>154</v>
      </c>
      <c r="I10" s="220" t="s">
        <v>155</v>
      </c>
      <c r="Q10" s="120"/>
      <c r="R10" s="120"/>
    </row>
    <row r="11" spans="2:18" ht="84" customHeight="1">
      <c r="B11" s="221" t="s">
        <v>156</v>
      </c>
      <c r="C11" s="221" t="s">
        <v>157</v>
      </c>
      <c r="D11" s="221" t="s">
        <v>150</v>
      </c>
      <c r="E11" s="221" t="s">
        <v>151</v>
      </c>
      <c r="F11" s="222">
        <f t="shared" ref="F11:F19" si="0">IF(C11="NON CONFORME",1,0)</f>
        <v>0</v>
      </c>
      <c r="G11" s="223" t="s">
        <v>158</v>
      </c>
      <c r="H11" s="224" t="s">
        <v>159</v>
      </c>
      <c r="I11" s="224" t="s">
        <v>160</v>
      </c>
      <c r="Q11" s="120"/>
      <c r="R11" s="120"/>
    </row>
    <row r="12" spans="2:18" ht="51.6" customHeight="1">
      <c r="B12" s="225" t="s">
        <v>1</v>
      </c>
      <c r="C12" s="226" t="str">
        <f>'A-_PLAN_DE_BIOSECURITE'!D22</f>
        <v>NON CONFORME</v>
      </c>
      <c r="D12" s="227">
        <f>'A-_PLAN_DE_BIOSECURITE'!D21</f>
        <v>0</v>
      </c>
      <c r="E12" s="227">
        <v>17</v>
      </c>
      <c r="F12" s="228">
        <f t="shared" si="0"/>
        <v>1</v>
      </c>
      <c r="G12" s="229"/>
      <c r="H12" s="214"/>
      <c r="I12" s="214"/>
      <c r="Q12" s="120"/>
      <c r="R12" s="120"/>
    </row>
    <row r="13" spans="2:18" ht="46.95" customHeight="1">
      <c r="B13" s="225" t="s">
        <v>21</v>
      </c>
      <c r="C13" s="226" t="str">
        <f>'B-_SAS_SANITAIRE'!D20</f>
        <v>NON CONFORME</v>
      </c>
      <c r="D13" s="227">
        <f>'B-_SAS_SANITAIRE'!D19</f>
        <v>0</v>
      </c>
      <c r="E13" s="227">
        <v>12</v>
      </c>
      <c r="F13" s="228">
        <f t="shared" si="0"/>
        <v>1</v>
      </c>
      <c r="G13" s="229"/>
      <c r="H13" s="214"/>
      <c r="I13" s="214"/>
      <c r="Q13" s="120"/>
      <c r="R13" s="120"/>
    </row>
    <row r="14" spans="2:18" ht="51.6" customHeight="1">
      <c r="B14" s="225" t="s">
        <v>42</v>
      </c>
      <c r="C14" s="226" t="str">
        <f>'C-_NETTOYAGE_ET_DESINFECTION'!D29</f>
        <v>NON CONFORME</v>
      </c>
      <c r="D14" s="227">
        <f>'C-_NETTOYAGE_ET_DESINFECTION'!D28</f>
        <v>0</v>
      </c>
      <c r="E14" s="227">
        <v>23</v>
      </c>
      <c r="F14" s="228">
        <f t="shared" si="0"/>
        <v>1</v>
      </c>
      <c r="G14" s="229"/>
      <c r="H14" s="214"/>
      <c r="I14" s="214"/>
      <c r="Q14" s="120"/>
      <c r="R14" s="120"/>
    </row>
    <row r="15" spans="2:18" ht="46.95" customHeight="1">
      <c r="B15" s="225" t="s">
        <v>75</v>
      </c>
      <c r="C15" s="226" t="str">
        <f>'D-_MORTALITE'!D14</f>
        <v>NON CONFORME</v>
      </c>
      <c r="D15" s="227">
        <f>'D-_MORTALITE'!D13</f>
        <v>0</v>
      </c>
      <c r="E15" s="227">
        <v>7</v>
      </c>
      <c r="F15" s="228">
        <f t="shared" si="0"/>
        <v>1</v>
      </c>
      <c r="G15" s="229"/>
      <c r="H15" s="214"/>
      <c r="I15" s="214"/>
      <c r="Q15" s="120"/>
      <c r="R15" s="120"/>
    </row>
    <row r="16" spans="2:18" ht="49.2" customHeight="1">
      <c r="B16" s="225" t="s">
        <v>83</v>
      </c>
      <c r="C16" s="226" t="str">
        <f>'E-_PARCOURS'!D15</f>
        <v>NON CONFORME</v>
      </c>
      <c r="D16" s="227">
        <f>'E-_PARCOURS'!D14</f>
        <v>0</v>
      </c>
      <c r="E16" s="227">
        <f>IF(C16="Non concerné",0,8)</f>
        <v>8</v>
      </c>
      <c r="F16" s="228">
        <f t="shared" si="0"/>
        <v>1</v>
      </c>
      <c r="G16" s="229"/>
      <c r="H16" s="214"/>
      <c r="I16" s="214"/>
      <c r="Q16" s="120"/>
      <c r="R16" s="120"/>
    </row>
    <row r="17" spans="2:18" ht="55.95" customHeight="1">
      <c r="B17" s="225" t="s">
        <v>161</v>
      </c>
      <c r="C17" s="226" t="str">
        <f>'F-_INTRANTS'!D11</f>
        <v>NON CONFORME</v>
      </c>
      <c r="D17" s="227">
        <f>'F-_INTRANTS'!D10</f>
        <v>0</v>
      </c>
      <c r="E17" s="227">
        <v>5</v>
      </c>
      <c r="F17" s="228">
        <f t="shared" si="0"/>
        <v>1</v>
      </c>
      <c r="G17" s="229"/>
      <c r="H17" s="214"/>
      <c r="I17" s="214"/>
      <c r="Q17" s="120"/>
      <c r="R17" s="120"/>
    </row>
    <row r="18" spans="2:18" ht="62.4" customHeight="1">
      <c r="B18" s="225" t="s">
        <v>162</v>
      </c>
      <c r="C18" s="226" t="str">
        <f>'G-_FUMIER'!B15</f>
        <v>NON CONFORME</v>
      </c>
      <c r="D18" s="227">
        <f>'G-_FUMIER'!B14</f>
        <v>0</v>
      </c>
      <c r="E18" s="227">
        <f>IF('G-_FUMIER'!D5="Oui",7,2)</f>
        <v>7</v>
      </c>
      <c r="F18" s="228">
        <f t="shared" si="0"/>
        <v>1</v>
      </c>
      <c r="G18" s="229"/>
      <c r="H18" s="214"/>
      <c r="I18" s="214"/>
      <c r="Q18" s="120"/>
      <c r="R18" s="120"/>
    </row>
    <row r="19" spans="2:18" ht="62.4" customHeight="1">
      <c r="B19" s="225" t="s">
        <v>163</v>
      </c>
      <c r="C19" s="226" t="str">
        <f>'H-ADMINISTRATIF'!D23</f>
        <v>NON CONFORME</v>
      </c>
      <c r="D19" s="227">
        <f>'H-ADMINISTRATIF'!D22</f>
        <v>0</v>
      </c>
      <c r="E19" s="227">
        <v>15</v>
      </c>
      <c r="F19" s="228">
        <f t="shared" si="0"/>
        <v>1</v>
      </c>
      <c r="G19" s="90"/>
      <c r="H19" s="214"/>
      <c r="I19" s="214"/>
      <c r="Q19" s="120"/>
      <c r="R19" s="120"/>
    </row>
    <row r="20" spans="2:18" ht="62.4" customHeight="1" thickBot="1">
      <c r="B20" s="230" t="s">
        <v>164</v>
      </c>
      <c r="C20" s="231" t="str">
        <f>IF(F20&gt;0,"NON CONFORME",IF(D20=E20,"SATISFAISANT !",IF(D20&gt;(E20/1.5),"A AMELIORER","NON CONFORME")))</f>
        <v>NON CONFORME</v>
      </c>
      <c r="D20" s="232">
        <f>SUM(D12:D19)</f>
        <v>0</v>
      </c>
      <c r="E20" s="232">
        <f>SUM(E12:E19)</f>
        <v>94</v>
      </c>
      <c r="F20" s="233">
        <f>SUM(F12:F19)</f>
        <v>8</v>
      </c>
      <c r="G20" s="234"/>
      <c r="Q20" s="120"/>
      <c r="R20" s="120"/>
    </row>
    <row r="21" spans="2:18" s="120" customFormat="1" ht="54" customHeight="1">
      <c r="B21" s="237"/>
      <c r="C21" s="237"/>
      <c r="D21" s="237"/>
      <c r="E21" s="237"/>
      <c r="F21" s="237"/>
      <c r="G21" s="237"/>
    </row>
    <row r="22" spans="2:18" s="120" customFormat="1">
      <c r="B22" s="237"/>
      <c r="C22" s="237"/>
      <c r="D22" s="237"/>
      <c r="E22" s="237"/>
      <c r="F22" s="237"/>
      <c r="G22" s="237"/>
    </row>
    <row r="23" spans="2:18" s="120" customFormat="1">
      <c r="B23" s="237"/>
      <c r="C23" s="237"/>
      <c r="D23" s="237"/>
      <c r="E23" s="237"/>
      <c r="F23" s="237"/>
      <c r="G23" s="237"/>
    </row>
    <row r="24" spans="2:18" s="120" customFormat="1">
      <c r="B24" s="237"/>
      <c r="C24" s="237"/>
      <c r="D24" s="237"/>
      <c r="E24" s="237"/>
      <c r="F24" s="237"/>
      <c r="G24" s="237"/>
    </row>
    <row r="25" spans="2:18" s="120" customFormat="1">
      <c r="B25" s="237"/>
      <c r="C25" s="237"/>
      <c r="D25" s="237"/>
      <c r="E25" s="237"/>
      <c r="F25" s="237"/>
      <c r="G25" s="237"/>
    </row>
    <row r="26" spans="2:18" s="120" customFormat="1">
      <c r="B26" s="237"/>
      <c r="C26" s="237"/>
      <c r="D26" s="237"/>
      <c r="E26" s="237"/>
      <c r="F26" s="237"/>
      <c r="G26" s="237"/>
    </row>
    <row r="27" spans="2:18" s="120" customFormat="1">
      <c r="B27" s="237"/>
      <c r="C27" s="237"/>
      <c r="D27" s="237"/>
      <c r="E27" s="237"/>
      <c r="F27" s="237"/>
      <c r="G27" s="237"/>
    </row>
    <row r="28" spans="2:18" s="120" customFormat="1">
      <c r="B28" s="237"/>
      <c r="C28" s="237"/>
      <c r="D28" s="237"/>
      <c r="E28" s="237"/>
      <c r="F28" s="237"/>
      <c r="G28" s="237"/>
    </row>
    <row r="29" spans="2:18" s="120" customFormat="1">
      <c r="B29" s="237"/>
      <c r="C29" s="237"/>
      <c r="D29" s="237"/>
      <c r="E29" s="237"/>
      <c r="F29" s="237"/>
      <c r="G29" s="237"/>
    </row>
    <row r="30" spans="2:18" s="120" customFormat="1"/>
    <row r="31" spans="2:18" s="120" customFormat="1"/>
    <row r="32" spans="2:18" s="120" customFormat="1"/>
    <row r="33" s="120" customFormat="1"/>
    <row r="34" s="120" customFormat="1"/>
    <row r="35" s="120" customFormat="1"/>
    <row r="36" s="120" customFormat="1"/>
    <row r="37" s="120" customFormat="1"/>
    <row r="38" s="120" customFormat="1"/>
    <row r="39" s="120" customFormat="1"/>
    <row r="40" s="120" customFormat="1"/>
    <row r="41" s="120" customFormat="1"/>
    <row r="42" s="120" customFormat="1"/>
    <row r="43" s="120" customFormat="1"/>
    <row r="44" s="120" customFormat="1"/>
    <row r="45" s="120" customFormat="1"/>
    <row r="46" s="120" customFormat="1"/>
    <row r="47" s="120" customFormat="1"/>
    <row r="48" s="120" customFormat="1"/>
    <row r="49" s="120" customFormat="1"/>
    <row r="50" s="120" customFormat="1"/>
    <row r="51" s="120" customFormat="1"/>
    <row r="52" s="120" customFormat="1"/>
    <row r="53" s="120" customFormat="1"/>
    <row r="54" s="120" customFormat="1"/>
    <row r="55" s="120" customFormat="1"/>
    <row r="56" s="120" customFormat="1"/>
    <row r="57" s="120" customFormat="1"/>
    <row r="58" s="120" customFormat="1"/>
    <row r="59" s="120" customFormat="1"/>
    <row r="60" s="120" customFormat="1"/>
    <row r="61" s="120" customFormat="1"/>
    <row r="62" s="120" customFormat="1"/>
    <row r="63" s="120" customFormat="1"/>
    <row r="64" s="120" customFormat="1"/>
    <row r="65" s="120" customFormat="1"/>
    <row r="66" s="120" customFormat="1"/>
    <row r="67" s="120" customFormat="1"/>
    <row r="68" s="120" customFormat="1"/>
    <row r="69" s="120" customFormat="1"/>
    <row r="70" s="120" customFormat="1"/>
    <row r="71" s="120" customFormat="1"/>
    <row r="72" s="120" customFormat="1"/>
    <row r="73" s="120" customFormat="1"/>
    <row r="74" s="120" customFormat="1"/>
    <row r="75" s="120" customFormat="1"/>
    <row r="76" s="120" customFormat="1"/>
    <row r="77" s="120" customFormat="1"/>
    <row r="78" s="120" customFormat="1"/>
    <row r="79" s="120" customFormat="1"/>
    <row r="80" s="120" customFormat="1"/>
    <row r="81" s="120" customFormat="1"/>
    <row r="82" s="120" customFormat="1"/>
    <row r="83" s="120" customFormat="1"/>
  </sheetData>
  <mergeCells count="3">
    <mergeCell ref="B1:J1"/>
    <mergeCell ref="G9:I9"/>
    <mergeCell ref="B21:G29"/>
  </mergeCells>
  <conditionalFormatting sqref="C11:C18">
    <cfRule type="expression" dxfId="17" priority="68" stopIfTrue="1">
      <formula>NOT(ISERROR(SEARCH("A AMELIORER",C11)))</formula>
    </cfRule>
  </conditionalFormatting>
  <conditionalFormatting sqref="C19">
    <cfRule type="expression" dxfId="16" priority="58" stopIfTrue="1">
      <formula>NOT(ISERROR(SEARCH("A AMELIORER",C19)))</formula>
    </cfRule>
  </conditionalFormatting>
  <conditionalFormatting sqref="C20">
    <cfRule type="expression" dxfId="15" priority="61" stopIfTrue="1">
      <formula>NOT(ISERROR(SEARCH("A AMELIORER",C20)))</formula>
    </cfRule>
  </conditionalFormatting>
  <conditionalFormatting sqref="D11:F18">
    <cfRule type="expression" dxfId="14" priority="63" stopIfTrue="1">
      <formula>NOT(ISERROR(SEARCH("A AMELIORER",D11)))</formula>
    </cfRule>
  </conditionalFormatting>
  <conditionalFormatting sqref="D19:F19">
    <cfRule type="expression" dxfId="13" priority="65" stopIfTrue="1">
      <formula>NOT(ISERROR(SEARCH("A AMELIORER",D19)))</formula>
    </cfRule>
  </conditionalFormatting>
  <conditionalFormatting sqref="D20:F20">
    <cfRule type="expression" dxfId="12" priority="52" stopIfTrue="1">
      <formula>NOT(ISERROR(SEARCH("A AMELIORER",D20)))</formula>
    </cfRule>
  </conditionalFormatting>
  <conditionalFormatting sqref="C12:C20">
    <cfRule type="expression" dxfId="11" priority="55" stopIfTrue="1">
      <formula>NOT(ISERROR(SEARCH("NON CONFORME",C12)))</formula>
    </cfRule>
  </conditionalFormatting>
  <conditionalFormatting sqref="C11:C18">
    <cfRule type="expression" dxfId="10" priority="69" stopIfTrue="1">
      <formula>NOT(ISERROR(SEARCH("NON SATISFAISANT",C11)))</formula>
    </cfRule>
  </conditionalFormatting>
  <conditionalFormatting sqref="C19">
    <cfRule type="expression" dxfId="9" priority="59" stopIfTrue="1">
      <formula>NOT(ISERROR(SEARCH("NON SATISFAISANT",C19)))</formula>
    </cfRule>
  </conditionalFormatting>
  <conditionalFormatting sqref="C20">
    <cfRule type="expression" dxfId="8" priority="62" stopIfTrue="1">
      <formula>NOT(ISERROR(SEARCH("NON SATISFAISANT",C20)))</formula>
    </cfRule>
  </conditionalFormatting>
  <conditionalFormatting sqref="D11:F18">
    <cfRule type="expression" dxfId="7" priority="64" stopIfTrue="1">
      <formula>NOT(ISERROR(SEARCH("NON SATISFAISANT",D11)))</formula>
    </cfRule>
  </conditionalFormatting>
  <conditionalFormatting sqref="D19:F19">
    <cfRule type="expression" dxfId="6" priority="66" stopIfTrue="1">
      <formula>NOT(ISERROR(SEARCH("NON SATISFAISANT",D19)))</formula>
    </cfRule>
  </conditionalFormatting>
  <conditionalFormatting sqref="D20:F20">
    <cfRule type="expression" dxfId="5" priority="53" stopIfTrue="1">
      <formula>NOT(ISERROR(SEARCH("NON SATISFAISANT",D20)))</formula>
    </cfRule>
  </conditionalFormatting>
  <conditionalFormatting sqref="C11:C18">
    <cfRule type="expression" dxfId="4" priority="67" stopIfTrue="1">
      <formula>NOT(ISERROR(SEARCH("SATISFAISANT !",C11)))</formula>
    </cfRule>
  </conditionalFormatting>
  <conditionalFormatting sqref="C12:C19">
    <cfRule type="expression" dxfId="3" priority="54" stopIfTrue="1">
      <formula>NOT(ISERROR(SEARCH("SATISFAISANT !",C12)))</formula>
    </cfRule>
  </conditionalFormatting>
  <conditionalFormatting sqref="C19">
    <cfRule type="expression" dxfId="2" priority="57" stopIfTrue="1">
      <formula>NOT(ISERROR(SEARCH("SATISFAISANT !",C19)))</formula>
    </cfRule>
  </conditionalFormatting>
  <conditionalFormatting sqref="C19">
    <cfRule type="expression" dxfId="1" priority="56" stopIfTrue="1">
      <formula>NOT(ISERROR(SEARCH("SATISFAISANT !",C19)))</formula>
    </cfRule>
  </conditionalFormatting>
  <conditionalFormatting sqref="C20">
    <cfRule type="expression" dxfId="0" priority="60" stopIfTrue="1">
      <formula>NOT(ISERROR(SEARCH("SATISFAISANT !",C20)))</formula>
    </cfRule>
  </conditionalFormatting>
  <pageMargins left="0.70000000000000007" right="0.70000000000000007" top="0.30000000000000004" bottom="0.30000000000000004" header="0.30000000000000004" footer="0.30000000000000004"/>
  <pageSetup paperSize="0" scale="37" fitToWidth="0" fitToHeight="0" orientation="landscape" horizontalDpi="0" verticalDpi="0" copies="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1"/>
  <sheetViews>
    <sheetView workbookViewId="0"/>
  </sheetViews>
  <sheetFormatPr baseColWidth="10" defaultColWidth="11" defaultRowHeight="14.4"/>
  <cols>
    <col min="1" max="1" width="63.5546875" style="238" customWidth="1"/>
    <col min="2" max="2" width="33.33203125" style="238" customWidth="1"/>
    <col min="3" max="3" width="22.33203125" style="238" customWidth="1"/>
    <col min="4" max="4" width="16.21875" style="238" customWidth="1"/>
    <col min="5" max="5" width="38.5546875" style="238" customWidth="1"/>
    <col min="6" max="6" width="27.88671875" style="238" bestFit="1" customWidth="1"/>
    <col min="7" max="7" width="27.109375" style="238" bestFit="1" customWidth="1"/>
    <col min="8" max="1024" width="11" style="238" customWidth="1"/>
    <col min="1025" max="1025" width="11" customWidth="1"/>
  </cols>
  <sheetData>
    <row r="1" spans="1:9">
      <c r="A1" s="240" t="s">
        <v>165</v>
      </c>
      <c r="B1" s="240"/>
      <c r="C1" s="240"/>
      <c r="D1" s="240"/>
      <c r="E1" s="240"/>
      <c r="F1" s="240"/>
      <c r="G1" s="240"/>
      <c r="H1" s="240"/>
    </row>
    <row r="3" spans="1:9">
      <c r="A3" s="238" t="s">
        <v>166</v>
      </c>
      <c r="B3" s="238" t="s">
        <v>167</v>
      </c>
      <c r="C3" s="238" t="s">
        <v>105</v>
      </c>
      <c r="D3" s="238" t="s">
        <v>105</v>
      </c>
      <c r="E3" s="238" t="s">
        <v>168</v>
      </c>
      <c r="F3" s="238" t="s">
        <v>169</v>
      </c>
      <c r="G3" s="238" t="s">
        <v>170</v>
      </c>
      <c r="H3" s="238" t="s">
        <v>171</v>
      </c>
      <c r="I3" s="238" t="s">
        <v>172</v>
      </c>
    </row>
    <row r="4" spans="1:9">
      <c r="A4" s="238" t="s">
        <v>173</v>
      </c>
      <c r="B4" s="238" t="s">
        <v>174</v>
      </c>
      <c r="C4" s="238" t="s">
        <v>107</v>
      </c>
      <c r="D4" s="238" t="s">
        <v>175</v>
      </c>
      <c r="E4" s="238" t="s">
        <v>176</v>
      </c>
      <c r="F4" s="238" t="s">
        <v>107</v>
      </c>
      <c r="G4" s="238" t="s">
        <v>107</v>
      </c>
      <c r="H4" s="238" t="s">
        <v>177</v>
      </c>
      <c r="I4" s="238" t="s">
        <v>176</v>
      </c>
    </row>
    <row r="5" spans="1:9">
      <c r="A5" s="238" t="s">
        <v>178</v>
      </c>
      <c r="B5" s="238" t="s">
        <v>177</v>
      </c>
      <c r="D5" s="238" t="s">
        <v>179</v>
      </c>
      <c r="E5" s="238" t="s">
        <v>180</v>
      </c>
      <c r="F5" s="238" t="s">
        <v>179</v>
      </c>
      <c r="I5" s="238" t="s">
        <v>177</v>
      </c>
    </row>
    <row r="6" spans="1:9">
      <c r="A6" s="238" t="s">
        <v>107</v>
      </c>
    </row>
    <row r="7" spans="1:9">
      <c r="A7" s="240" t="s">
        <v>181</v>
      </c>
      <c r="B7" s="240"/>
      <c r="C7" s="240"/>
      <c r="D7" s="240"/>
      <c r="E7" s="240"/>
    </row>
    <row r="9" spans="1:9">
      <c r="A9" s="239" t="s">
        <v>105</v>
      </c>
      <c r="B9" s="239" t="s">
        <v>182</v>
      </c>
      <c r="C9" s="239" t="s">
        <v>183</v>
      </c>
      <c r="D9" s="239" t="s">
        <v>168</v>
      </c>
      <c r="E9" s="239" t="s">
        <v>184</v>
      </c>
    </row>
    <row r="10" spans="1:9">
      <c r="A10" s="239" t="s">
        <v>107</v>
      </c>
      <c r="B10" s="239" t="s">
        <v>185</v>
      </c>
      <c r="C10" s="239" t="s">
        <v>176</v>
      </c>
      <c r="D10" s="239" t="s">
        <v>176</v>
      </c>
      <c r="E10" s="239" t="s">
        <v>107</v>
      </c>
    </row>
    <row r="11" spans="1:9">
      <c r="A11" s="239"/>
      <c r="C11" s="239" t="s">
        <v>107</v>
      </c>
      <c r="D11" s="239" t="s">
        <v>180</v>
      </c>
      <c r="E11" s="239"/>
    </row>
    <row r="13" spans="1:9">
      <c r="A13" s="240" t="s">
        <v>186</v>
      </c>
      <c r="B13" s="240"/>
      <c r="C13" s="240"/>
      <c r="D13" s="240"/>
      <c r="E13" s="240"/>
    </row>
    <row r="15" spans="1:9">
      <c r="A15" s="239" t="s">
        <v>168</v>
      </c>
      <c r="B15" s="239" t="s">
        <v>187</v>
      </c>
      <c r="C15" s="239" t="s">
        <v>105</v>
      </c>
      <c r="D15" s="239" t="s">
        <v>168</v>
      </c>
      <c r="E15" s="238" t="s">
        <v>183</v>
      </c>
    </row>
    <row r="16" spans="1:9">
      <c r="A16" s="239" t="s">
        <v>176</v>
      </c>
      <c r="B16" s="239" t="s">
        <v>176</v>
      </c>
      <c r="C16" s="239" t="s">
        <v>107</v>
      </c>
      <c r="D16" s="239" t="s">
        <v>180</v>
      </c>
      <c r="E16" s="238" t="s">
        <v>188</v>
      </c>
    </row>
    <row r="17" spans="1:5">
      <c r="A17" s="239" t="s">
        <v>180</v>
      </c>
      <c r="B17" s="239" t="s">
        <v>177</v>
      </c>
      <c r="C17" s="239"/>
      <c r="D17" s="239"/>
      <c r="E17" s="238" t="s">
        <v>175</v>
      </c>
    </row>
    <row r="19" spans="1:5">
      <c r="A19" s="240" t="s">
        <v>189</v>
      </c>
      <c r="B19" s="240"/>
      <c r="C19" s="240"/>
      <c r="D19" s="240"/>
      <c r="E19" s="240"/>
    </row>
    <row r="21" spans="1:5">
      <c r="A21" s="239" t="s">
        <v>168</v>
      </c>
    </row>
    <row r="22" spans="1:5">
      <c r="A22" s="239" t="s">
        <v>176</v>
      </c>
    </row>
    <row r="23" spans="1:5">
      <c r="A23" s="239" t="s">
        <v>180</v>
      </c>
    </row>
    <row r="25" spans="1:5">
      <c r="A25" s="240" t="s">
        <v>190</v>
      </c>
      <c r="B25" s="240"/>
      <c r="C25" s="240"/>
      <c r="D25" s="240"/>
      <c r="E25" s="240"/>
    </row>
    <row r="27" spans="1:5">
      <c r="A27" s="239" t="s">
        <v>168</v>
      </c>
      <c r="B27" s="239" t="s">
        <v>105</v>
      </c>
      <c r="C27" s="238" t="s">
        <v>191</v>
      </c>
    </row>
    <row r="28" spans="1:5">
      <c r="A28" s="239" t="s">
        <v>176</v>
      </c>
      <c r="B28" s="239" t="s">
        <v>107</v>
      </c>
      <c r="C28" s="238" t="s">
        <v>105</v>
      </c>
    </row>
    <row r="29" spans="1:5">
      <c r="A29" s="239" t="s">
        <v>180</v>
      </c>
      <c r="C29" s="238" t="s">
        <v>107</v>
      </c>
    </row>
    <row r="31" spans="1:5">
      <c r="A31" s="240" t="s">
        <v>192</v>
      </c>
      <c r="B31" s="240"/>
      <c r="C31" s="240"/>
      <c r="D31" s="240"/>
      <c r="E31" s="240"/>
    </row>
    <row r="33" spans="1:7">
      <c r="A33" s="239" t="s">
        <v>193</v>
      </c>
      <c r="B33" s="239" t="s">
        <v>168</v>
      </c>
      <c r="C33" s="239" t="s">
        <v>105</v>
      </c>
      <c r="D33" s="239" t="s">
        <v>105</v>
      </c>
      <c r="E33" s="239" t="s">
        <v>105</v>
      </c>
      <c r="F33" s="238" t="s">
        <v>105</v>
      </c>
      <c r="G33" s="239" t="s">
        <v>193</v>
      </c>
    </row>
    <row r="34" spans="1:7">
      <c r="A34" s="239" t="s">
        <v>194</v>
      </c>
      <c r="B34" s="239" t="s">
        <v>176</v>
      </c>
      <c r="C34" s="239" t="s">
        <v>107</v>
      </c>
      <c r="D34" s="239" t="s">
        <v>175</v>
      </c>
      <c r="E34" s="239" t="s">
        <v>195</v>
      </c>
      <c r="F34" s="238" t="s">
        <v>175</v>
      </c>
      <c r="G34" s="239" t="s">
        <v>194</v>
      </c>
    </row>
    <row r="35" spans="1:7">
      <c r="A35" s="239" t="s">
        <v>196</v>
      </c>
      <c r="B35" s="239" t="s">
        <v>180</v>
      </c>
      <c r="C35" s="239"/>
      <c r="D35" s="239" t="s">
        <v>179</v>
      </c>
      <c r="E35" s="239" t="s">
        <v>107</v>
      </c>
      <c r="G35" s="239" t="s">
        <v>196</v>
      </c>
    </row>
    <row r="36" spans="1:7">
      <c r="A36" s="239" t="s">
        <v>197</v>
      </c>
      <c r="C36" s="239"/>
      <c r="D36" s="239"/>
      <c r="E36" s="239" t="s">
        <v>198</v>
      </c>
      <c r="G36" s="239" t="s">
        <v>199</v>
      </c>
    </row>
    <row r="37" spans="1:7">
      <c r="A37" s="239" t="s">
        <v>199</v>
      </c>
      <c r="B37" s="239"/>
      <c r="C37" s="239"/>
      <c r="D37" s="239"/>
      <c r="E37" s="239"/>
      <c r="G37" s="239" t="s">
        <v>200</v>
      </c>
    </row>
    <row r="38" spans="1:7">
      <c r="A38" s="239" t="s">
        <v>201</v>
      </c>
      <c r="B38" s="239"/>
      <c r="C38" s="239"/>
      <c r="D38" s="239"/>
      <c r="E38" s="239"/>
    </row>
    <row r="39" spans="1:7">
      <c r="A39" s="239" t="s">
        <v>200</v>
      </c>
      <c r="B39" s="239"/>
      <c r="C39" s="239"/>
      <c r="D39" s="239"/>
      <c r="E39" s="239"/>
    </row>
    <row r="42" spans="1:7">
      <c r="A42" s="240" t="s">
        <v>202</v>
      </c>
      <c r="B42" s="240"/>
      <c r="C42" s="240"/>
      <c r="D42" s="240"/>
      <c r="E42" s="240"/>
    </row>
    <row r="43" spans="1:7">
      <c r="A43" s="238" t="s">
        <v>105</v>
      </c>
      <c r="B43" s="238" t="s">
        <v>203</v>
      </c>
      <c r="C43" s="238" t="s">
        <v>204</v>
      </c>
      <c r="D43" s="238" t="s">
        <v>205</v>
      </c>
      <c r="E43" s="238" t="s">
        <v>206</v>
      </c>
      <c r="F43" s="238" t="s">
        <v>183</v>
      </c>
      <c r="G43" s="238" t="s">
        <v>207</v>
      </c>
    </row>
    <row r="44" spans="1:7">
      <c r="A44" s="238" t="s">
        <v>208</v>
      </c>
      <c r="B44" s="238" t="s">
        <v>176</v>
      </c>
      <c r="C44" s="238" t="s">
        <v>209</v>
      </c>
      <c r="D44" s="238" t="s">
        <v>210</v>
      </c>
      <c r="E44" s="238" t="s">
        <v>176</v>
      </c>
      <c r="F44" s="238" t="s">
        <v>107</v>
      </c>
      <c r="G44" s="238" t="s">
        <v>86</v>
      </c>
    </row>
    <row r="45" spans="1:7">
      <c r="A45" s="238" t="s">
        <v>107</v>
      </c>
      <c r="B45" s="238" t="s">
        <v>177</v>
      </c>
      <c r="C45" s="238" t="s">
        <v>211</v>
      </c>
      <c r="D45" s="238" t="s">
        <v>174</v>
      </c>
      <c r="E45" s="238" t="s">
        <v>177</v>
      </c>
    </row>
    <row r="46" spans="1:7">
      <c r="D46" s="238" t="s">
        <v>180</v>
      </c>
    </row>
    <row r="48" spans="1:7">
      <c r="A48" s="240" t="s">
        <v>212</v>
      </c>
      <c r="B48" s="240"/>
      <c r="C48" s="240"/>
      <c r="D48" s="240"/>
      <c r="E48" s="240"/>
    </row>
    <row r="49" spans="1:3">
      <c r="A49" s="238" t="s">
        <v>105</v>
      </c>
      <c r="B49" s="238" t="s">
        <v>213</v>
      </c>
      <c r="C49" s="238" t="s">
        <v>105</v>
      </c>
    </row>
    <row r="50" spans="1:3">
      <c r="A50" s="238" t="s">
        <v>107</v>
      </c>
      <c r="B50" s="238" t="s">
        <v>214</v>
      </c>
      <c r="C50" s="238" t="s">
        <v>215</v>
      </c>
    </row>
    <row r="51" spans="1:3">
      <c r="B51" s="238" t="s">
        <v>216</v>
      </c>
      <c r="C51" s="238" t="s">
        <v>107</v>
      </c>
    </row>
  </sheetData>
  <mergeCells count="8">
    <mergeCell ref="A42:E42"/>
    <mergeCell ref="A48:E48"/>
    <mergeCell ref="A1:H1"/>
    <mergeCell ref="A7:E7"/>
    <mergeCell ref="A13:E13"/>
    <mergeCell ref="A19:E19"/>
    <mergeCell ref="A25:E25"/>
    <mergeCell ref="A31:E31"/>
  </mergeCells>
  <dataValidations count="1">
    <dataValidation allowBlank="1" showInputMessage="1" showErrorMessage="1" promptTitle="Fumier 1" sqref="E33:E36"/>
  </dataValidations>
  <pageMargins left="0.70000000000000007" right="0.70000000000000007" top="0.30000000000000004" bottom="0.30000000000000004"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50"/>
  <sheetViews>
    <sheetView tabSelected="1" workbookViewId="0"/>
  </sheetViews>
  <sheetFormatPr baseColWidth="10" defaultColWidth="11" defaultRowHeight="14.4"/>
  <cols>
    <col min="1" max="1" width="1.21875" style="15" customWidth="1"/>
    <col min="2" max="2" width="11" style="50" customWidth="1"/>
    <col min="3" max="3" width="100.21875" style="23" customWidth="1"/>
    <col min="4" max="4" width="43.44140625" style="51" customWidth="1"/>
    <col min="5" max="5" width="1.21875" style="23" hidden="1" customWidth="1"/>
    <col min="6" max="6" width="4.77734375" style="23" hidden="1" customWidth="1"/>
    <col min="7" max="7" width="20.21875" style="23" hidden="1" customWidth="1"/>
    <col min="8" max="41" width="11" style="15" customWidth="1"/>
    <col min="42" max="1023" width="11" style="23" customWidth="1"/>
    <col min="1024" max="1024" width="11" style="24" customWidth="1"/>
    <col min="1025" max="16384" width="11" style="24"/>
  </cols>
  <sheetData>
    <row r="1" spans="1:7" s="15" customFormat="1" ht="12" customHeight="1" thickBot="1">
      <c r="B1" s="16"/>
      <c r="D1" s="17"/>
    </row>
    <row r="2" spans="1:7" ht="32.4" thickBot="1">
      <c r="A2" s="18"/>
      <c r="B2" s="52" t="s">
        <v>1</v>
      </c>
      <c r="C2" s="52"/>
      <c r="D2" s="20" t="s">
        <v>2</v>
      </c>
      <c r="E2" s="19"/>
      <c r="F2" s="21"/>
      <c r="G2" s="22"/>
    </row>
    <row r="3" spans="1:7" ht="40.200000000000003" customHeight="1">
      <c r="A3" s="22"/>
      <c r="B3" s="25">
        <v>1</v>
      </c>
      <c r="C3" s="26" t="s">
        <v>3</v>
      </c>
      <c r="D3" s="27"/>
      <c r="E3" s="22"/>
      <c r="F3" s="28">
        <f>IF(D3="Oui ",1,0)</f>
        <v>0</v>
      </c>
      <c r="G3" s="29">
        <f>IF(D3="Non","NC",0)</f>
        <v>0</v>
      </c>
    </row>
    <row r="4" spans="1:7" ht="40.950000000000003" customHeight="1">
      <c r="B4" s="25">
        <v>2</v>
      </c>
      <c r="C4" s="26" t="s">
        <v>4</v>
      </c>
      <c r="D4" s="30"/>
      <c r="E4" s="31" t="b">
        <v>0</v>
      </c>
      <c r="F4" s="28">
        <f>IF(D4="Oui ou une seule UP",1,IF(D4="Elevage liberté",1,IF(D4="Peux mieux faire",0.5,0)))</f>
        <v>0</v>
      </c>
      <c r="G4" s="29"/>
    </row>
    <row r="5" spans="1:7" ht="24" customHeight="1">
      <c r="B5" s="25">
        <f t="shared" ref="B5:B19" si="0">B4+1</f>
        <v>3</v>
      </c>
      <c r="C5" s="26" t="s">
        <v>5</v>
      </c>
      <c r="D5" s="27"/>
      <c r="E5" s="32" t="b">
        <v>0</v>
      </c>
      <c r="F5" s="33">
        <f>IF(D5="Systématique ou une seule UP ",1,IF(D5="Parfois ",0.5,0))</f>
        <v>0</v>
      </c>
      <c r="G5" s="29"/>
    </row>
    <row r="6" spans="1:7" ht="30" customHeight="1">
      <c r="B6" s="25">
        <f t="shared" si="0"/>
        <v>4</v>
      </c>
      <c r="C6" s="26" t="s">
        <v>6</v>
      </c>
      <c r="D6" s="27"/>
      <c r="E6" s="34"/>
      <c r="F6" s="33">
        <f>IF(D6="Oui",1,0)</f>
        <v>0</v>
      </c>
      <c r="G6" s="29">
        <f>IF(D6="Non","NC",0)</f>
        <v>0</v>
      </c>
    </row>
    <row r="7" spans="1:7" ht="45" customHeight="1">
      <c r="B7" s="25">
        <f t="shared" si="0"/>
        <v>5</v>
      </c>
      <c r="C7" s="26" t="s">
        <v>7</v>
      </c>
      <c r="D7" s="27"/>
      <c r="E7" s="34"/>
      <c r="F7" s="33">
        <f>IF(D7="Non",1,0)</f>
        <v>0</v>
      </c>
      <c r="G7" s="29">
        <f>IF(D7="Oui","NC",0)</f>
        <v>0</v>
      </c>
    </row>
    <row r="8" spans="1:7" ht="60" customHeight="1">
      <c r="B8" s="25">
        <f t="shared" si="0"/>
        <v>6</v>
      </c>
      <c r="C8" s="26" t="s">
        <v>8</v>
      </c>
      <c r="D8" s="27"/>
      <c r="E8" s="34"/>
      <c r="F8" s="33">
        <f>IF(D8="Oui",1,IF(D8="Peux mieux faire ",0.5,0))</f>
        <v>0</v>
      </c>
      <c r="G8" s="29"/>
    </row>
    <row r="9" spans="1:7" ht="54" customHeight="1">
      <c r="B9" s="25">
        <f t="shared" si="0"/>
        <v>7</v>
      </c>
      <c r="C9" s="26" t="s">
        <v>9</v>
      </c>
      <c r="D9" s="27"/>
      <c r="E9" s="32" t="b">
        <v>0</v>
      </c>
      <c r="F9" s="33">
        <f>IF(D9="Oui",1,0)</f>
        <v>0</v>
      </c>
      <c r="G9" s="29">
        <f>IF(D9="Non","NC",0)</f>
        <v>0</v>
      </c>
    </row>
    <row r="10" spans="1:7" ht="37.200000000000003" customHeight="1">
      <c r="B10" s="25">
        <f t="shared" si="0"/>
        <v>8</v>
      </c>
      <c r="C10" s="26" t="s">
        <v>10</v>
      </c>
      <c r="D10" s="27"/>
      <c r="E10" s="32" t="b">
        <v>0</v>
      </c>
      <c r="F10" s="33">
        <f>IF(D10="Oui",1,0)</f>
        <v>0</v>
      </c>
      <c r="G10" s="29"/>
    </row>
    <row r="11" spans="1:7" ht="39.6" customHeight="1">
      <c r="B11" s="25">
        <f t="shared" si="0"/>
        <v>9</v>
      </c>
      <c r="C11" s="26" t="s">
        <v>11</v>
      </c>
      <c r="D11" s="27"/>
      <c r="E11" s="32" t="b">
        <v>0</v>
      </c>
      <c r="F11" s="33">
        <f>IF(D11="Oui",1,0)</f>
        <v>0</v>
      </c>
      <c r="G11" s="29" t="str">
        <f>IF(D11="Non","NC","0")</f>
        <v>0</v>
      </c>
    </row>
    <row r="12" spans="1:7" ht="39.6" customHeight="1">
      <c r="B12" s="25">
        <f t="shared" si="0"/>
        <v>10</v>
      </c>
      <c r="C12" s="26" t="s">
        <v>12</v>
      </c>
      <c r="D12" s="27"/>
      <c r="E12" s="32"/>
      <c r="F12" s="33">
        <f>IF(D12="Oui",1,0)</f>
        <v>0</v>
      </c>
      <c r="G12" s="29"/>
    </row>
    <row r="13" spans="1:7" ht="73.05" customHeight="1">
      <c r="B13" s="25">
        <f t="shared" si="0"/>
        <v>11</v>
      </c>
      <c r="C13" s="26" t="s">
        <v>13</v>
      </c>
      <c r="D13" s="27"/>
      <c r="E13" s="34"/>
      <c r="F13" s="33">
        <f>IF(D13="Systématique ",1,IF(D13="Parfois",0.5,0))</f>
        <v>0</v>
      </c>
      <c r="G13" s="29"/>
    </row>
    <row r="14" spans="1:7" ht="57" customHeight="1">
      <c r="B14" s="25">
        <f t="shared" si="0"/>
        <v>12</v>
      </c>
      <c r="C14" s="26" t="s">
        <v>14</v>
      </c>
      <c r="D14" s="27"/>
      <c r="E14" s="32" t="b">
        <v>0</v>
      </c>
      <c r="F14" s="33">
        <f>IF(D14="Systématique ",1,IF(D14="Parfois",0.5,0))</f>
        <v>0</v>
      </c>
      <c r="G14" s="29"/>
    </row>
    <row r="15" spans="1:7" ht="55.95" customHeight="1">
      <c r="B15" s="25">
        <f t="shared" si="0"/>
        <v>13</v>
      </c>
      <c r="C15" s="26" t="s">
        <v>15</v>
      </c>
      <c r="D15" s="27"/>
      <c r="E15" s="32" t="b">
        <v>0</v>
      </c>
      <c r="F15" s="33">
        <f>IF(D15="Oui ou les voies sont désinfectées",1,IF(D15="Peux mieux faire ",0.5,0))</f>
        <v>0</v>
      </c>
      <c r="G15" s="29"/>
    </row>
    <row r="16" spans="1:7" ht="55.95" customHeight="1">
      <c r="B16" s="25">
        <f t="shared" si="0"/>
        <v>14</v>
      </c>
      <c r="C16" s="26" t="s">
        <v>16</v>
      </c>
      <c r="D16" s="27"/>
      <c r="E16" s="32" t="b">
        <v>0</v>
      </c>
      <c r="F16" s="33">
        <f>IF(D16="Oui ou absence de basse-cour",1,0)</f>
        <v>0</v>
      </c>
      <c r="G16" s="29">
        <f>IF(D16="Non","NC",0)</f>
        <v>0</v>
      </c>
    </row>
    <row r="17" spans="1:1023" ht="55.95" customHeight="1">
      <c r="B17" s="25">
        <f t="shared" si="0"/>
        <v>15</v>
      </c>
      <c r="C17" s="26" t="s">
        <v>17</v>
      </c>
      <c r="D17" s="27"/>
      <c r="E17" s="32" t="b">
        <v>0</v>
      </c>
      <c r="F17" s="33">
        <f>IF(D17="Régulièrement",1,IF(D17="Parfois",0.5,0))</f>
        <v>0</v>
      </c>
      <c r="G17" s="29" t="str">
        <f>IF(D17="Régulièrement",0,"NC")</f>
        <v>NC</v>
      </c>
    </row>
    <row r="18" spans="1:1023" ht="55.95" customHeight="1">
      <c r="B18" s="25">
        <f t="shared" si="0"/>
        <v>16</v>
      </c>
      <c r="C18" s="26" t="s">
        <v>18</v>
      </c>
      <c r="D18" s="27"/>
      <c r="E18" s="32" t="b">
        <v>0</v>
      </c>
      <c r="F18" s="33">
        <f>IF(D18="Oui",1,0)</f>
        <v>0</v>
      </c>
      <c r="G18" s="29"/>
    </row>
    <row r="19" spans="1:1023" ht="42" customHeight="1">
      <c r="B19" s="25">
        <f t="shared" si="0"/>
        <v>17</v>
      </c>
      <c r="C19" s="26" t="s">
        <v>19</v>
      </c>
      <c r="D19" s="27"/>
      <c r="E19" s="35"/>
      <c r="F19" s="33">
        <f>IF(D19="Oui",1,0)</f>
        <v>0</v>
      </c>
      <c r="G19" s="29">
        <f>IF(D19="Non","NC",0)</f>
        <v>0</v>
      </c>
    </row>
    <row r="20" spans="1:1023" s="42" customFormat="1" ht="15.6" customHeight="1" thickBot="1">
      <c r="A20" s="36"/>
      <c r="B20" s="37"/>
      <c r="C20" s="38"/>
      <c r="D20" s="39"/>
      <c r="E20" s="40"/>
      <c r="F20" s="41"/>
      <c r="G20" s="41"/>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c r="IW20" s="36"/>
      <c r="IX20" s="36"/>
      <c r="IY20" s="36"/>
      <c r="IZ20" s="36"/>
      <c r="JA20" s="36"/>
      <c r="JB20" s="36"/>
      <c r="JC20" s="36"/>
      <c r="JD20" s="36"/>
      <c r="JE20" s="36"/>
      <c r="JF20" s="36"/>
      <c r="JG20" s="36"/>
      <c r="JH20" s="36"/>
      <c r="JI20" s="36"/>
      <c r="JJ20" s="36"/>
      <c r="JK20" s="36"/>
      <c r="JL20" s="36"/>
      <c r="JM20" s="36"/>
      <c r="JN20" s="36"/>
      <c r="JO20" s="36"/>
      <c r="JP20" s="36"/>
      <c r="JQ20" s="36"/>
      <c r="JR20" s="36"/>
      <c r="JS20" s="36"/>
      <c r="JT20" s="36"/>
      <c r="JU20" s="36"/>
      <c r="JV20" s="36"/>
      <c r="JW20" s="36"/>
      <c r="JX20" s="36"/>
      <c r="JY20" s="36"/>
      <c r="JZ20" s="36"/>
      <c r="KA20" s="36"/>
      <c r="KB20" s="36"/>
      <c r="KC20" s="36"/>
      <c r="KD20" s="36"/>
      <c r="KE20" s="36"/>
      <c r="KF20" s="36"/>
      <c r="KG20" s="36"/>
      <c r="KH20" s="36"/>
      <c r="KI20" s="36"/>
      <c r="KJ20" s="36"/>
      <c r="KK20" s="36"/>
      <c r="KL20" s="36"/>
      <c r="KM20" s="36"/>
      <c r="KN20" s="36"/>
      <c r="KO20" s="36"/>
      <c r="KP20" s="36"/>
      <c r="KQ20" s="36"/>
      <c r="KR20" s="36"/>
      <c r="KS20" s="36"/>
      <c r="KT20" s="36"/>
      <c r="KU20" s="36"/>
      <c r="KV20" s="36"/>
      <c r="KW20" s="36"/>
      <c r="KX20" s="36"/>
      <c r="KY20" s="36"/>
      <c r="KZ20" s="36"/>
      <c r="LA20" s="36"/>
      <c r="LB20" s="36"/>
      <c r="LC20" s="36"/>
      <c r="LD20" s="36"/>
      <c r="LE20" s="36"/>
      <c r="LF20" s="36"/>
      <c r="LG20" s="36"/>
      <c r="LH20" s="36"/>
      <c r="LI20" s="36"/>
      <c r="LJ20" s="36"/>
      <c r="LK20" s="36"/>
      <c r="LL20" s="36"/>
      <c r="LM20" s="36"/>
      <c r="LN20" s="36"/>
      <c r="LO20" s="36"/>
      <c r="LP20" s="36"/>
      <c r="LQ20" s="36"/>
      <c r="LR20" s="36"/>
      <c r="LS20" s="36"/>
      <c r="LT20" s="36"/>
      <c r="LU20" s="36"/>
      <c r="LV20" s="36"/>
      <c r="LW20" s="36"/>
      <c r="LX20" s="36"/>
      <c r="LY20" s="36"/>
      <c r="LZ20" s="36"/>
      <c r="MA20" s="36"/>
      <c r="MB20" s="36"/>
      <c r="MC20" s="36"/>
      <c r="MD20" s="36"/>
      <c r="ME20" s="36"/>
      <c r="MF20" s="36"/>
      <c r="MG20" s="36"/>
      <c r="MH20" s="36"/>
      <c r="MI20" s="36"/>
      <c r="MJ20" s="36"/>
      <c r="MK20" s="36"/>
      <c r="ML20" s="36"/>
      <c r="MM20" s="36"/>
      <c r="MN20" s="36"/>
      <c r="MO20" s="36"/>
      <c r="MP20" s="36"/>
      <c r="MQ20" s="36"/>
      <c r="MR20" s="36"/>
      <c r="MS20" s="36"/>
      <c r="MT20" s="36"/>
      <c r="MU20" s="36"/>
      <c r="MV20" s="36"/>
      <c r="MW20" s="36"/>
      <c r="MX20" s="36"/>
      <c r="MY20" s="36"/>
      <c r="MZ20" s="36"/>
      <c r="NA20" s="36"/>
      <c r="NB20" s="36"/>
      <c r="NC20" s="36"/>
      <c r="ND20" s="36"/>
      <c r="NE20" s="36"/>
      <c r="NF20" s="36"/>
      <c r="NG20" s="36"/>
      <c r="NH20" s="36"/>
      <c r="NI20" s="36"/>
      <c r="NJ20" s="36"/>
      <c r="NK20" s="36"/>
      <c r="NL20" s="36"/>
      <c r="NM20" s="36"/>
      <c r="NN20" s="36"/>
      <c r="NO20" s="36"/>
      <c r="NP20" s="36"/>
      <c r="NQ20" s="36"/>
      <c r="NR20" s="36"/>
      <c r="NS20" s="36"/>
      <c r="NT20" s="36"/>
      <c r="NU20" s="36"/>
      <c r="NV20" s="36"/>
      <c r="NW20" s="36"/>
      <c r="NX20" s="36"/>
      <c r="NY20" s="36"/>
      <c r="NZ20" s="36"/>
      <c r="OA20" s="36"/>
      <c r="OB20" s="36"/>
      <c r="OC20" s="36"/>
      <c r="OD20" s="36"/>
      <c r="OE20" s="36"/>
      <c r="OF20" s="36"/>
      <c r="OG20" s="36"/>
      <c r="OH20" s="36"/>
      <c r="OI20" s="36"/>
      <c r="OJ20" s="36"/>
      <c r="OK20" s="36"/>
      <c r="OL20" s="36"/>
      <c r="OM20" s="36"/>
      <c r="ON20" s="36"/>
      <c r="OO20" s="36"/>
      <c r="OP20" s="36"/>
      <c r="OQ20" s="36"/>
      <c r="OR20" s="36"/>
      <c r="OS20" s="36"/>
      <c r="OT20" s="36"/>
      <c r="OU20" s="36"/>
      <c r="OV20" s="36"/>
      <c r="OW20" s="36"/>
      <c r="OX20" s="36"/>
      <c r="OY20" s="36"/>
      <c r="OZ20" s="36"/>
      <c r="PA20" s="36"/>
      <c r="PB20" s="36"/>
      <c r="PC20" s="36"/>
      <c r="PD20" s="36"/>
      <c r="PE20" s="36"/>
      <c r="PF20" s="36"/>
      <c r="PG20" s="36"/>
      <c r="PH20" s="36"/>
      <c r="PI20" s="36"/>
      <c r="PJ20" s="36"/>
      <c r="PK20" s="36"/>
      <c r="PL20" s="36"/>
      <c r="PM20" s="36"/>
      <c r="PN20" s="36"/>
      <c r="PO20" s="36"/>
      <c r="PP20" s="36"/>
      <c r="PQ20" s="36"/>
      <c r="PR20" s="36"/>
      <c r="PS20" s="36"/>
      <c r="PT20" s="36"/>
      <c r="PU20" s="36"/>
      <c r="PV20" s="36"/>
      <c r="PW20" s="36"/>
      <c r="PX20" s="36"/>
      <c r="PY20" s="36"/>
      <c r="PZ20" s="36"/>
      <c r="QA20" s="36"/>
      <c r="QB20" s="36"/>
      <c r="QC20" s="36"/>
      <c r="QD20" s="36"/>
      <c r="QE20" s="36"/>
      <c r="QF20" s="36"/>
      <c r="QG20" s="36"/>
      <c r="QH20" s="36"/>
      <c r="QI20" s="36"/>
      <c r="QJ20" s="36"/>
      <c r="QK20" s="36"/>
      <c r="QL20" s="36"/>
      <c r="QM20" s="36"/>
      <c r="QN20" s="36"/>
      <c r="QO20" s="36"/>
      <c r="QP20" s="36"/>
      <c r="QQ20" s="36"/>
      <c r="QR20" s="36"/>
      <c r="QS20" s="36"/>
      <c r="QT20" s="36"/>
      <c r="QU20" s="36"/>
      <c r="QV20" s="36"/>
      <c r="QW20" s="36"/>
      <c r="QX20" s="36"/>
      <c r="QY20" s="36"/>
      <c r="QZ20" s="36"/>
      <c r="RA20" s="36"/>
      <c r="RB20" s="36"/>
      <c r="RC20" s="36"/>
      <c r="RD20" s="36"/>
      <c r="RE20" s="36"/>
      <c r="RF20" s="36"/>
      <c r="RG20" s="36"/>
      <c r="RH20" s="36"/>
      <c r="RI20" s="36"/>
      <c r="RJ20" s="36"/>
      <c r="RK20" s="36"/>
      <c r="RL20" s="36"/>
      <c r="RM20" s="36"/>
      <c r="RN20" s="36"/>
      <c r="RO20" s="36"/>
      <c r="RP20" s="36"/>
      <c r="RQ20" s="36"/>
      <c r="RR20" s="36"/>
      <c r="RS20" s="36"/>
      <c r="RT20" s="36"/>
      <c r="RU20" s="36"/>
      <c r="RV20" s="36"/>
      <c r="RW20" s="36"/>
      <c r="RX20" s="36"/>
      <c r="RY20" s="36"/>
      <c r="RZ20" s="36"/>
      <c r="SA20" s="36"/>
      <c r="SB20" s="36"/>
      <c r="SC20" s="36"/>
      <c r="SD20" s="36"/>
      <c r="SE20" s="36"/>
      <c r="SF20" s="36"/>
      <c r="SG20" s="36"/>
      <c r="SH20" s="36"/>
      <c r="SI20" s="36"/>
      <c r="SJ20" s="36"/>
      <c r="SK20" s="36"/>
      <c r="SL20" s="36"/>
      <c r="SM20" s="36"/>
      <c r="SN20" s="36"/>
      <c r="SO20" s="36"/>
      <c r="SP20" s="36"/>
      <c r="SQ20" s="36"/>
      <c r="SR20" s="36"/>
      <c r="SS20" s="36"/>
      <c r="ST20" s="36"/>
      <c r="SU20" s="36"/>
      <c r="SV20" s="36"/>
      <c r="SW20" s="36"/>
      <c r="SX20" s="36"/>
      <c r="SY20" s="36"/>
      <c r="SZ20" s="36"/>
      <c r="TA20" s="36"/>
      <c r="TB20" s="36"/>
      <c r="TC20" s="36"/>
      <c r="TD20" s="36"/>
      <c r="TE20" s="36"/>
      <c r="TF20" s="36"/>
      <c r="TG20" s="36"/>
      <c r="TH20" s="36"/>
      <c r="TI20" s="36"/>
      <c r="TJ20" s="36"/>
      <c r="TK20" s="36"/>
      <c r="TL20" s="36"/>
      <c r="TM20" s="36"/>
      <c r="TN20" s="36"/>
      <c r="TO20" s="36"/>
      <c r="TP20" s="36"/>
      <c r="TQ20" s="36"/>
      <c r="TR20" s="36"/>
      <c r="TS20" s="36"/>
      <c r="TT20" s="36"/>
      <c r="TU20" s="36"/>
      <c r="TV20" s="36"/>
      <c r="TW20" s="36"/>
      <c r="TX20" s="36"/>
      <c r="TY20" s="36"/>
      <c r="TZ20" s="36"/>
      <c r="UA20" s="36"/>
      <c r="UB20" s="36"/>
      <c r="UC20" s="36"/>
      <c r="UD20" s="36"/>
      <c r="UE20" s="36"/>
      <c r="UF20" s="36"/>
      <c r="UG20" s="36"/>
      <c r="UH20" s="36"/>
      <c r="UI20" s="36"/>
      <c r="UJ20" s="36"/>
      <c r="UK20" s="36"/>
      <c r="UL20" s="36"/>
      <c r="UM20" s="36"/>
      <c r="UN20" s="36"/>
      <c r="UO20" s="36"/>
      <c r="UP20" s="36"/>
      <c r="UQ20" s="36"/>
      <c r="UR20" s="36"/>
      <c r="US20" s="36"/>
      <c r="UT20" s="36"/>
      <c r="UU20" s="36"/>
      <c r="UV20" s="36"/>
      <c r="UW20" s="36"/>
      <c r="UX20" s="36"/>
      <c r="UY20" s="36"/>
      <c r="UZ20" s="36"/>
      <c r="VA20" s="36"/>
      <c r="VB20" s="36"/>
      <c r="VC20" s="36"/>
      <c r="VD20" s="36"/>
      <c r="VE20" s="36"/>
      <c r="VF20" s="36"/>
      <c r="VG20" s="36"/>
      <c r="VH20" s="36"/>
      <c r="VI20" s="36"/>
      <c r="VJ20" s="36"/>
      <c r="VK20" s="36"/>
      <c r="VL20" s="36"/>
      <c r="VM20" s="36"/>
      <c r="VN20" s="36"/>
      <c r="VO20" s="36"/>
      <c r="VP20" s="36"/>
      <c r="VQ20" s="36"/>
      <c r="VR20" s="36"/>
      <c r="VS20" s="36"/>
      <c r="VT20" s="36"/>
      <c r="VU20" s="36"/>
      <c r="VV20" s="36"/>
      <c r="VW20" s="36"/>
      <c r="VX20" s="36"/>
      <c r="VY20" s="36"/>
      <c r="VZ20" s="36"/>
      <c r="WA20" s="36"/>
      <c r="WB20" s="36"/>
      <c r="WC20" s="36"/>
      <c r="WD20" s="36"/>
      <c r="WE20" s="36"/>
      <c r="WF20" s="36"/>
      <c r="WG20" s="36"/>
      <c r="WH20" s="36"/>
      <c r="WI20" s="36"/>
      <c r="WJ20" s="36"/>
      <c r="WK20" s="36"/>
      <c r="WL20" s="36"/>
      <c r="WM20" s="36"/>
      <c r="WN20" s="36"/>
      <c r="WO20" s="36"/>
      <c r="WP20" s="36"/>
      <c r="WQ20" s="36"/>
      <c r="WR20" s="36"/>
      <c r="WS20" s="36"/>
      <c r="WT20" s="36"/>
      <c r="WU20" s="36"/>
      <c r="WV20" s="36"/>
      <c r="WW20" s="36"/>
      <c r="WX20" s="36"/>
      <c r="WY20" s="36"/>
      <c r="WZ20" s="36"/>
      <c r="XA20" s="36"/>
      <c r="XB20" s="36"/>
      <c r="XC20" s="36"/>
      <c r="XD20" s="36"/>
      <c r="XE20" s="36"/>
      <c r="XF20" s="36"/>
      <c r="XG20" s="36"/>
      <c r="XH20" s="36"/>
      <c r="XI20" s="36"/>
      <c r="XJ20" s="36"/>
      <c r="XK20" s="36"/>
      <c r="XL20" s="36"/>
      <c r="XM20" s="36"/>
      <c r="XN20" s="36"/>
      <c r="XO20" s="36"/>
      <c r="XP20" s="36"/>
      <c r="XQ20" s="36"/>
      <c r="XR20" s="36"/>
      <c r="XS20" s="36"/>
      <c r="XT20" s="36"/>
      <c r="XU20" s="36"/>
      <c r="XV20" s="36"/>
      <c r="XW20" s="36"/>
      <c r="XX20" s="36"/>
      <c r="XY20" s="36"/>
      <c r="XZ20" s="36"/>
      <c r="YA20" s="36"/>
      <c r="YB20" s="36"/>
      <c r="YC20" s="36"/>
      <c r="YD20" s="36"/>
      <c r="YE20" s="36"/>
      <c r="YF20" s="36"/>
      <c r="YG20" s="36"/>
      <c r="YH20" s="36"/>
      <c r="YI20" s="36"/>
      <c r="YJ20" s="36"/>
      <c r="YK20" s="36"/>
      <c r="YL20" s="36"/>
      <c r="YM20" s="36"/>
      <c r="YN20" s="36"/>
      <c r="YO20" s="36"/>
      <c r="YP20" s="36"/>
      <c r="YQ20" s="36"/>
      <c r="YR20" s="36"/>
      <c r="YS20" s="36"/>
      <c r="YT20" s="36"/>
      <c r="YU20" s="36"/>
      <c r="YV20" s="36"/>
      <c r="YW20" s="36"/>
      <c r="YX20" s="36"/>
      <c r="YY20" s="36"/>
      <c r="YZ20" s="36"/>
      <c r="ZA20" s="36"/>
      <c r="ZB20" s="36"/>
      <c r="ZC20" s="36"/>
      <c r="ZD20" s="36"/>
      <c r="ZE20" s="36"/>
      <c r="ZF20" s="36"/>
      <c r="ZG20" s="36"/>
      <c r="ZH20" s="36"/>
      <c r="ZI20" s="36"/>
      <c r="ZJ20" s="36"/>
      <c r="ZK20" s="36"/>
      <c r="ZL20" s="36"/>
      <c r="ZM20" s="36"/>
      <c r="ZN20" s="36"/>
      <c r="ZO20" s="36"/>
      <c r="ZP20" s="36"/>
      <c r="ZQ20" s="36"/>
      <c r="ZR20" s="36"/>
      <c r="ZS20" s="36"/>
      <c r="ZT20" s="36"/>
      <c r="ZU20" s="36"/>
      <c r="ZV20" s="36"/>
      <c r="ZW20" s="36"/>
      <c r="ZX20" s="36"/>
      <c r="ZY20" s="36"/>
      <c r="ZZ20" s="36"/>
      <c r="AAA20" s="36"/>
      <c r="AAB20" s="36"/>
      <c r="AAC20" s="36"/>
      <c r="AAD20" s="36"/>
      <c r="AAE20" s="36"/>
      <c r="AAF20" s="36"/>
      <c r="AAG20" s="36"/>
      <c r="AAH20" s="36"/>
      <c r="AAI20" s="36"/>
      <c r="AAJ20" s="36"/>
      <c r="AAK20" s="36"/>
      <c r="AAL20" s="36"/>
      <c r="AAM20" s="36"/>
      <c r="AAN20" s="36"/>
      <c r="AAO20" s="36"/>
      <c r="AAP20" s="36"/>
      <c r="AAQ20" s="36"/>
      <c r="AAR20" s="36"/>
      <c r="AAS20" s="36"/>
      <c r="AAT20" s="36"/>
      <c r="AAU20" s="36"/>
      <c r="AAV20" s="36"/>
      <c r="AAW20" s="36"/>
      <c r="AAX20" s="36"/>
      <c r="AAY20" s="36"/>
      <c r="AAZ20" s="36"/>
      <c r="ABA20" s="36"/>
      <c r="ABB20" s="36"/>
      <c r="ABC20" s="36"/>
      <c r="ABD20" s="36"/>
      <c r="ABE20" s="36"/>
      <c r="ABF20" s="36"/>
      <c r="ABG20" s="36"/>
      <c r="ABH20" s="36"/>
      <c r="ABI20" s="36"/>
      <c r="ABJ20" s="36"/>
      <c r="ABK20" s="36"/>
      <c r="ABL20" s="36"/>
      <c r="ABM20" s="36"/>
      <c r="ABN20" s="36"/>
      <c r="ABO20" s="36"/>
      <c r="ABP20" s="36"/>
      <c r="ABQ20" s="36"/>
      <c r="ABR20" s="36"/>
      <c r="ABS20" s="36"/>
      <c r="ABT20" s="36"/>
      <c r="ABU20" s="36"/>
      <c r="ABV20" s="36"/>
      <c r="ABW20" s="36"/>
      <c r="ABX20" s="36"/>
      <c r="ABY20" s="36"/>
      <c r="ABZ20" s="36"/>
      <c r="ACA20" s="36"/>
      <c r="ACB20" s="36"/>
      <c r="ACC20" s="36"/>
      <c r="ACD20" s="36"/>
      <c r="ACE20" s="36"/>
      <c r="ACF20" s="36"/>
      <c r="ACG20" s="36"/>
      <c r="ACH20" s="36"/>
      <c r="ACI20" s="36"/>
      <c r="ACJ20" s="36"/>
      <c r="ACK20" s="36"/>
      <c r="ACL20" s="36"/>
      <c r="ACM20" s="36"/>
      <c r="ACN20" s="36"/>
      <c r="ACO20" s="36"/>
      <c r="ACP20" s="36"/>
      <c r="ACQ20" s="36"/>
      <c r="ACR20" s="36"/>
      <c r="ACS20" s="36"/>
      <c r="ACT20" s="36"/>
      <c r="ACU20" s="36"/>
      <c r="ACV20" s="36"/>
      <c r="ACW20" s="36"/>
      <c r="ACX20" s="36"/>
      <c r="ACY20" s="36"/>
      <c r="ACZ20" s="36"/>
      <c r="ADA20" s="36"/>
      <c r="ADB20" s="36"/>
      <c r="ADC20" s="36"/>
      <c r="ADD20" s="36"/>
      <c r="ADE20" s="36"/>
      <c r="ADF20" s="36"/>
      <c r="ADG20" s="36"/>
      <c r="ADH20" s="36"/>
      <c r="ADI20" s="36"/>
      <c r="ADJ20" s="36"/>
      <c r="ADK20" s="36"/>
      <c r="ADL20" s="36"/>
      <c r="ADM20" s="36"/>
      <c r="ADN20" s="36"/>
      <c r="ADO20" s="36"/>
      <c r="ADP20" s="36"/>
      <c r="ADQ20" s="36"/>
      <c r="ADR20" s="36"/>
      <c r="ADS20" s="36"/>
      <c r="ADT20" s="36"/>
      <c r="ADU20" s="36"/>
      <c r="ADV20" s="36"/>
      <c r="ADW20" s="36"/>
      <c r="ADX20" s="36"/>
      <c r="ADY20" s="36"/>
      <c r="ADZ20" s="36"/>
      <c r="AEA20" s="36"/>
      <c r="AEB20" s="36"/>
      <c r="AEC20" s="36"/>
      <c r="AED20" s="36"/>
      <c r="AEE20" s="36"/>
      <c r="AEF20" s="36"/>
      <c r="AEG20" s="36"/>
      <c r="AEH20" s="36"/>
      <c r="AEI20" s="36"/>
      <c r="AEJ20" s="36"/>
      <c r="AEK20" s="36"/>
      <c r="AEL20" s="36"/>
      <c r="AEM20" s="36"/>
      <c r="AEN20" s="36"/>
      <c r="AEO20" s="36"/>
      <c r="AEP20" s="36"/>
      <c r="AEQ20" s="36"/>
      <c r="AER20" s="36"/>
      <c r="AES20" s="36"/>
      <c r="AET20" s="36"/>
      <c r="AEU20" s="36"/>
      <c r="AEV20" s="36"/>
      <c r="AEW20" s="36"/>
      <c r="AEX20" s="36"/>
      <c r="AEY20" s="36"/>
      <c r="AEZ20" s="36"/>
      <c r="AFA20" s="36"/>
      <c r="AFB20" s="36"/>
      <c r="AFC20" s="36"/>
      <c r="AFD20" s="36"/>
      <c r="AFE20" s="36"/>
      <c r="AFF20" s="36"/>
      <c r="AFG20" s="36"/>
      <c r="AFH20" s="36"/>
      <c r="AFI20" s="36"/>
      <c r="AFJ20" s="36"/>
      <c r="AFK20" s="36"/>
      <c r="AFL20" s="36"/>
      <c r="AFM20" s="36"/>
      <c r="AFN20" s="36"/>
      <c r="AFO20" s="36"/>
      <c r="AFP20" s="36"/>
      <c r="AFQ20" s="36"/>
      <c r="AFR20" s="36"/>
      <c r="AFS20" s="36"/>
      <c r="AFT20" s="36"/>
      <c r="AFU20" s="36"/>
      <c r="AFV20" s="36"/>
      <c r="AFW20" s="36"/>
      <c r="AFX20" s="36"/>
      <c r="AFY20" s="36"/>
      <c r="AFZ20" s="36"/>
      <c r="AGA20" s="36"/>
      <c r="AGB20" s="36"/>
      <c r="AGC20" s="36"/>
      <c r="AGD20" s="36"/>
      <c r="AGE20" s="36"/>
      <c r="AGF20" s="36"/>
      <c r="AGG20" s="36"/>
      <c r="AGH20" s="36"/>
      <c r="AGI20" s="36"/>
      <c r="AGJ20" s="36"/>
      <c r="AGK20" s="36"/>
      <c r="AGL20" s="36"/>
      <c r="AGM20" s="36"/>
      <c r="AGN20" s="36"/>
      <c r="AGO20" s="36"/>
      <c r="AGP20" s="36"/>
      <c r="AGQ20" s="36"/>
      <c r="AGR20" s="36"/>
      <c r="AGS20" s="36"/>
      <c r="AGT20" s="36"/>
      <c r="AGU20" s="36"/>
      <c r="AGV20" s="36"/>
      <c r="AGW20" s="36"/>
      <c r="AGX20" s="36"/>
      <c r="AGY20" s="36"/>
      <c r="AGZ20" s="36"/>
      <c r="AHA20" s="36"/>
      <c r="AHB20" s="36"/>
      <c r="AHC20" s="36"/>
      <c r="AHD20" s="36"/>
      <c r="AHE20" s="36"/>
      <c r="AHF20" s="36"/>
      <c r="AHG20" s="36"/>
      <c r="AHH20" s="36"/>
      <c r="AHI20" s="36"/>
      <c r="AHJ20" s="36"/>
      <c r="AHK20" s="36"/>
      <c r="AHL20" s="36"/>
      <c r="AHM20" s="36"/>
      <c r="AHN20" s="36"/>
      <c r="AHO20" s="36"/>
      <c r="AHP20" s="36"/>
      <c r="AHQ20" s="36"/>
      <c r="AHR20" s="36"/>
      <c r="AHS20" s="36"/>
      <c r="AHT20" s="36"/>
      <c r="AHU20" s="36"/>
      <c r="AHV20" s="36"/>
      <c r="AHW20" s="36"/>
      <c r="AHX20" s="36"/>
      <c r="AHY20" s="36"/>
      <c r="AHZ20" s="36"/>
      <c r="AIA20" s="36"/>
      <c r="AIB20" s="36"/>
      <c r="AIC20" s="36"/>
      <c r="AID20" s="36"/>
      <c r="AIE20" s="36"/>
      <c r="AIF20" s="36"/>
      <c r="AIG20" s="36"/>
      <c r="AIH20" s="36"/>
      <c r="AII20" s="36"/>
      <c r="AIJ20" s="36"/>
      <c r="AIK20" s="36"/>
      <c r="AIL20" s="36"/>
      <c r="AIM20" s="36"/>
      <c r="AIN20" s="36"/>
      <c r="AIO20" s="36"/>
      <c r="AIP20" s="36"/>
      <c r="AIQ20" s="36"/>
      <c r="AIR20" s="36"/>
      <c r="AIS20" s="36"/>
      <c r="AIT20" s="36"/>
      <c r="AIU20" s="36"/>
      <c r="AIV20" s="36"/>
      <c r="AIW20" s="36"/>
      <c r="AIX20" s="36"/>
      <c r="AIY20" s="36"/>
      <c r="AIZ20" s="36"/>
      <c r="AJA20" s="36"/>
      <c r="AJB20" s="36"/>
      <c r="AJC20" s="36"/>
      <c r="AJD20" s="36"/>
      <c r="AJE20" s="36"/>
      <c r="AJF20" s="36"/>
      <c r="AJG20" s="36"/>
      <c r="AJH20" s="36"/>
      <c r="AJI20" s="36"/>
      <c r="AJJ20" s="36"/>
      <c r="AJK20" s="36"/>
      <c r="AJL20" s="36"/>
      <c r="AJM20" s="36"/>
      <c r="AJN20" s="36"/>
      <c r="AJO20" s="36"/>
      <c r="AJP20" s="36"/>
      <c r="AJQ20" s="36"/>
      <c r="AJR20" s="36"/>
      <c r="AJS20" s="36"/>
      <c r="AJT20" s="36"/>
      <c r="AJU20" s="36"/>
      <c r="AJV20" s="36"/>
      <c r="AJW20" s="36"/>
      <c r="AJX20" s="36"/>
      <c r="AJY20" s="36"/>
      <c r="AJZ20" s="36"/>
      <c r="AKA20" s="36"/>
      <c r="AKB20" s="36"/>
      <c r="AKC20" s="36"/>
      <c r="AKD20" s="36"/>
      <c r="AKE20" s="36"/>
      <c r="AKF20" s="36"/>
      <c r="AKG20" s="36"/>
      <c r="AKH20" s="36"/>
      <c r="AKI20" s="36"/>
      <c r="AKJ20" s="36"/>
      <c r="AKK20" s="36"/>
      <c r="AKL20" s="36"/>
      <c r="AKM20" s="36"/>
      <c r="AKN20" s="36"/>
      <c r="AKO20" s="36"/>
      <c r="AKP20" s="36"/>
      <c r="AKQ20" s="36"/>
      <c r="AKR20" s="36"/>
      <c r="AKS20" s="36"/>
      <c r="AKT20" s="36"/>
      <c r="AKU20" s="36"/>
      <c r="AKV20" s="36"/>
      <c r="AKW20" s="36"/>
      <c r="AKX20" s="36"/>
      <c r="AKY20" s="36"/>
      <c r="AKZ20" s="36"/>
      <c r="ALA20" s="36"/>
      <c r="ALB20" s="36"/>
      <c r="ALC20" s="36"/>
      <c r="ALD20" s="36"/>
      <c r="ALE20" s="36"/>
      <c r="ALF20" s="36"/>
      <c r="ALG20" s="36"/>
      <c r="ALH20" s="36"/>
      <c r="ALI20" s="36"/>
      <c r="ALJ20" s="36"/>
      <c r="ALK20" s="36"/>
      <c r="ALL20" s="36"/>
      <c r="ALM20" s="36"/>
      <c r="ALN20" s="36"/>
      <c r="ALO20" s="36"/>
      <c r="ALP20" s="36"/>
      <c r="ALQ20" s="36"/>
      <c r="ALR20" s="36"/>
      <c r="ALS20" s="36"/>
      <c r="ALT20" s="36"/>
      <c r="ALU20" s="36"/>
      <c r="ALV20" s="36"/>
      <c r="ALW20" s="36"/>
      <c r="ALX20" s="36"/>
      <c r="ALY20" s="36"/>
      <c r="ALZ20" s="36"/>
      <c r="AMA20" s="36"/>
      <c r="AMB20" s="36"/>
      <c r="AMC20" s="36"/>
      <c r="AMD20" s="36"/>
      <c r="AME20" s="36"/>
      <c r="AMF20" s="36"/>
      <c r="AMG20" s="36"/>
      <c r="AMH20" s="36"/>
      <c r="AMI20" s="36"/>
    </row>
    <row r="21" spans="1:1023" ht="18" thickBot="1">
      <c r="B21" s="43"/>
      <c r="C21" s="44"/>
      <c r="D21" s="45">
        <f>SUM(F3:F19)</f>
        <v>0</v>
      </c>
      <c r="E21" s="46"/>
      <c r="G21" s="47">
        <f>COUNTIF(G3:G19,"NC")</f>
        <v>1</v>
      </c>
    </row>
    <row r="22" spans="1:1023" ht="17.399999999999999">
      <c r="B22" s="16"/>
      <c r="C22" s="15"/>
      <c r="D22" s="48" t="str">
        <f>IF(OR(G21&gt;0,D21&lt;11),"NON CONFORME",IF(D21&gt;16.5,"SATISFAISANT !", "A AMELIORER"))</f>
        <v>NON CONFORME</v>
      </c>
      <c r="E22" s="48"/>
    </row>
    <row r="23" spans="1:1023" ht="17.399999999999999">
      <c r="B23" s="16" t="s">
        <v>20</v>
      </c>
      <c r="C23" s="15"/>
      <c r="D23" s="17"/>
      <c r="E23" s="48"/>
      <c r="F23" s="48"/>
      <c r="G23" s="48"/>
    </row>
    <row r="24" spans="1:1023" ht="17.399999999999999">
      <c r="B24" s="16"/>
      <c r="C24" s="49"/>
      <c r="D24" s="17"/>
      <c r="E24" s="48"/>
      <c r="F24" s="48"/>
      <c r="G24" s="48"/>
    </row>
    <row r="25" spans="1:1023" ht="17.399999999999999">
      <c r="B25" s="16"/>
      <c r="C25" s="15"/>
      <c r="D25" s="17"/>
      <c r="E25" s="48"/>
      <c r="F25" s="48"/>
      <c r="G25" s="48"/>
    </row>
    <row r="26" spans="1:1023" ht="17.399999999999999">
      <c r="B26" s="16"/>
      <c r="C26" s="15"/>
      <c r="D26" s="17"/>
      <c r="E26" s="48"/>
      <c r="F26" s="48"/>
      <c r="G26" s="48"/>
    </row>
    <row r="27" spans="1:1023" ht="17.399999999999999">
      <c r="B27" s="16"/>
      <c r="C27" s="15"/>
      <c r="D27" s="17"/>
      <c r="E27" s="48"/>
      <c r="F27" s="48"/>
      <c r="G27" s="48"/>
    </row>
    <row r="28" spans="1:1023" ht="17.399999999999999">
      <c r="B28" s="16"/>
      <c r="C28" s="15"/>
      <c r="D28" s="17"/>
      <c r="E28" s="48"/>
      <c r="F28" s="15"/>
      <c r="G28" s="15"/>
    </row>
    <row r="29" spans="1:1023" ht="17.399999999999999">
      <c r="B29" s="16"/>
      <c r="C29" s="15"/>
      <c r="D29" s="17"/>
      <c r="E29" s="48"/>
      <c r="F29" s="15"/>
      <c r="G29" s="15"/>
    </row>
    <row r="30" spans="1:1023" ht="17.399999999999999">
      <c r="B30" s="16"/>
      <c r="C30" s="15"/>
      <c r="D30" s="17"/>
      <c r="E30" s="48"/>
      <c r="F30" s="15"/>
      <c r="G30" s="15"/>
    </row>
    <row r="31" spans="1:1023" ht="17.399999999999999">
      <c r="B31" s="16"/>
      <c r="C31" s="15"/>
      <c r="D31" s="17"/>
      <c r="E31" s="48"/>
      <c r="F31" s="15"/>
      <c r="G31" s="15"/>
    </row>
    <row r="32" spans="1:1023">
      <c r="B32" s="16"/>
      <c r="C32" s="15"/>
      <c r="D32" s="17"/>
      <c r="E32" s="15"/>
      <c r="F32" s="15"/>
      <c r="G32" s="15"/>
    </row>
    <row r="33" spans="2:7">
      <c r="B33" s="16"/>
      <c r="C33" s="15"/>
      <c r="D33" s="17"/>
      <c r="E33" s="15"/>
      <c r="F33" s="15"/>
      <c r="G33" s="15"/>
    </row>
    <row r="34" spans="2:7">
      <c r="B34" s="16"/>
      <c r="C34" s="15"/>
      <c r="D34" s="17"/>
      <c r="E34" s="15"/>
      <c r="F34" s="15"/>
      <c r="G34" s="15"/>
    </row>
    <row r="35" spans="2:7">
      <c r="B35" s="16"/>
      <c r="C35" s="15"/>
      <c r="D35" s="17"/>
      <c r="E35" s="15"/>
      <c r="F35" s="15"/>
      <c r="G35" s="15"/>
    </row>
    <row r="36" spans="2:7">
      <c r="B36" s="16"/>
      <c r="C36" s="15"/>
      <c r="D36" s="17"/>
      <c r="E36" s="15"/>
      <c r="F36" s="15"/>
      <c r="G36" s="15"/>
    </row>
    <row r="37" spans="2:7">
      <c r="B37" s="16"/>
      <c r="C37" s="15"/>
      <c r="D37" s="17"/>
      <c r="E37" s="15"/>
      <c r="F37" s="15"/>
      <c r="G37" s="15"/>
    </row>
    <row r="38" spans="2:7">
      <c r="B38" s="16"/>
      <c r="C38" s="15"/>
      <c r="D38" s="17"/>
      <c r="E38" s="15"/>
      <c r="F38" s="15"/>
      <c r="G38" s="15"/>
    </row>
    <row r="39" spans="2:7">
      <c r="B39" s="16"/>
      <c r="C39" s="15"/>
      <c r="D39" s="17"/>
      <c r="E39" s="15"/>
      <c r="F39" s="15"/>
      <c r="G39" s="15"/>
    </row>
    <row r="40" spans="2:7">
      <c r="B40" s="16"/>
      <c r="C40" s="15"/>
      <c r="D40" s="17"/>
      <c r="E40" s="15"/>
      <c r="F40" s="15"/>
      <c r="G40" s="15"/>
    </row>
    <row r="41" spans="2:7">
      <c r="B41" s="16"/>
      <c r="C41" s="15"/>
      <c r="D41" s="17"/>
      <c r="E41" s="15"/>
      <c r="F41" s="15"/>
      <c r="G41" s="15"/>
    </row>
    <row r="42" spans="2:7">
      <c r="B42" s="16"/>
      <c r="C42" s="15"/>
      <c r="D42" s="17"/>
      <c r="E42" s="15"/>
      <c r="F42" s="15"/>
      <c r="G42" s="15"/>
    </row>
    <row r="43" spans="2:7">
      <c r="B43" s="16"/>
      <c r="C43" s="15"/>
      <c r="D43" s="17"/>
      <c r="E43" s="15"/>
      <c r="F43" s="15"/>
      <c r="G43" s="15"/>
    </row>
    <row r="44" spans="2:7">
      <c r="B44" s="16"/>
      <c r="C44" s="15"/>
      <c r="D44" s="17"/>
      <c r="E44" s="15"/>
      <c r="F44" s="15"/>
      <c r="G44" s="15"/>
    </row>
    <row r="45" spans="2:7">
      <c r="B45" s="16"/>
      <c r="C45" s="15"/>
      <c r="D45" s="17"/>
      <c r="E45" s="15"/>
      <c r="F45" s="15"/>
      <c r="G45" s="15"/>
    </row>
    <row r="46" spans="2:7">
      <c r="B46" s="16"/>
      <c r="C46" s="15"/>
      <c r="D46" s="17"/>
      <c r="E46" s="15"/>
      <c r="F46" s="15"/>
      <c r="G46" s="15"/>
    </row>
    <row r="47" spans="2:7">
      <c r="B47" s="16"/>
      <c r="C47" s="15"/>
      <c r="D47" s="17"/>
      <c r="E47" s="15"/>
      <c r="F47" s="15"/>
      <c r="G47" s="15"/>
    </row>
    <row r="48" spans="2:7">
      <c r="B48" s="16"/>
      <c r="C48" s="15"/>
      <c r="D48" s="17"/>
      <c r="E48" s="15"/>
      <c r="F48" s="15"/>
      <c r="G48" s="15"/>
    </row>
    <row r="49" spans="2:7">
      <c r="B49" s="16"/>
      <c r="C49" s="15"/>
      <c r="D49" s="17"/>
      <c r="E49" s="15"/>
      <c r="F49" s="15"/>
      <c r="G49" s="15"/>
    </row>
    <row r="50" spans="2:7">
      <c r="B50" s="16"/>
      <c r="C50" s="15"/>
      <c r="D50" s="17"/>
      <c r="E50" s="15"/>
      <c r="F50" s="15"/>
      <c r="G50" s="15"/>
    </row>
  </sheetData>
  <mergeCells count="1">
    <mergeCell ref="B2:C2"/>
  </mergeCells>
  <conditionalFormatting sqref="D17">
    <cfRule type="expression" dxfId="67" priority="10" stopIfTrue="1">
      <formula>NOT(ISERROR(SEARCH("Jamais",D17)))</formula>
    </cfRule>
  </conditionalFormatting>
  <conditionalFormatting sqref="D22">
    <cfRule type="expression" dxfId="66" priority="8" stopIfTrue="1">
      <formula>NOT(ISERROR(SEARCH("NON CONFORME",D22)))</formula>
    </cfRule>
  </conditionalFormatting>
  <conditionalFormatting sqref="D11">
    <cfRule type="expression" dxfId="65" priority="4" stopIfTrue="1">
      <formula>NOT(ISERROR(SEARCH("Non",D11)))</formula>
    </cfRule>
  </conditionalFormatting>
  <conditionalFormatting sqref="D16">
    <cfRule type="expression" dxfId="64" priority="5" stopIfTrue="1">
      <formula>NOT(ISERROR(SEARCH("Non",D16)))</formula>
    </cfRule>
  </conditionalFormatting>
  <conditionalFormatting sqref="D19">
    <cfRule type="expression" dxfId="63" priority="6" stopIfTrue="1">
      <formula>NOT(ISERROR(SEARCH("Non",D19)))</formula>
    </cfRule>
  </conditionalFormatting>
  <conditionalFormatting sqref="D3">
    <cfRule type="expression" dxfId="62" priority="1" stopIfTrue="1">
      <formula>NOT(ISERROR(SEARCH("Non",D3)))</formula>
    </cfRule>
  </conditionalFormatting>
  <conditionalFormatting sqref="D6">
    <cfRule type="expression" dxfId="61" priority="2" stopIfTrue="1">
      <formula>NOT(ISERROR(SEARCH("Non",D6)))</formula>
    </cfRule>
  </conditionalFormatting>
  <conditionalFormatting sqref="D9">
    <cfRule type="expression" dxfId="60" priority="9" stopIfTrue="1">
      <formula>NOT(ISERROR(SEARCH("Non",D9)))</formula>
    </cfRule>
  </conditionalFormatting>
  <conditionalFormatting sqref="D7">
    <cfRule type="expression" dxfId="59" priority="3" stopIfTrue="1">
      <formula>NOT(ISERROR(SEARCH("Oui",D7)))</formula>
    </cfRule>
  </conditionalFormatting>
  <conditionalFormatting sqref="D17">
    <cfRule type="expression" dxfId="58" priority="11" stopIfTrue="1">
      <formula>NOT(ISERROR(SEARCH("Parfois",D17)))</formula>
    </cfRule>
  </conditionalFormatting>
  <conditionalFormatting sqref="D22">
    <cfRule type="expression" dxfId="57" priority="7" stopIfTrue="1">
      <formula>NOT(ISERROR(SEARCH("SATISFAISANT !",D22)))</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9">
        <x14:dataValidation type="list" allowBlank="1" showInputMessage="1" showErrorMessage="1">
          <x14:formula1>
            <xm:f>Liste_déroulante!$F$43:$F$44</xm:f>
          </x14:formula1>
          <xm:sqref>D3</xm:sqref>
        </x14:dataValidation>
        <x14:dataValidation type="list" allowBlank="1" showInputMessage="1" showErrorMessage="1">
          <x14:formula1>
            <xm:f>Liste_déroulante!$B$3:$B$5</xm:f>
          </x14:formula1>
          <xm:sqref>D5</xm:sqref>
        </x14:dataValidation>
        <x14:dataValidation type="list" allowBlank="1" showInputMessage="1" showErrorMessage="1">
          <x14:formula1>
            <xm:f>Liste_déroulante!$C$3:$C$4</xm:f>
          </x14:formula1>
          <xm:sqref>D6:D7 D9:D12 D18:D19</xm:sqref>
        </x14:dataValidation>
        <x14:dataValidation type="list" allowBlank="1" showInputMessage="1" showErrorMessage="1">
          <x14:formula1>
            <xm:f>Liste_déroulante!$D$3:$D$5</xm:f>
          </x14:formula1>
          <xm:sqref>D8</xm:sqref>
        </x14:dataValidation>
        <x14:dataValidation type="list" allowBlank="1" showInputMessage="1" showErrorMessage="1">
          <x14:formula1>
            <xm:f>Liste_déroulante!$E$3:$E$5</xm:f>
          </x14:formula1>
          <xm:sqref>D13:D14</xm:sqref>
        </x14:dataValidation>
        <x14:dataValidation type="list" allowBlank="1" showInputMessage="1" showErrorMessage="1">
          <x14:formula1>
            <xm:f>Liste_déroulante!$F$3:$F$5</xm:f>
          </x14:formula1>
          <xm:sqref>D15</xm:sqref>
        </x14:dataValidation>
        <x14:dataValidation type="list" allowBlank="1" showInputMessage="1" showErrorMessage="1">
          <x14:formula1>
            <xm:f>Liste_déroulante!$G$3:$G$4</xm:f>
          </x14:formula1>
          <xm:sqref>D16</xm:sqref>
        </x14:dataValidation>
        <x14:dataValidation type="list" allowBlank="1" showInputMessage="1" showErrorMessage="1">
          <x14:formula1>
            <xm:f>Liste_déroulante!$I$3:$I$5</xm:f>
          </x14:formula1>
          <xm:sqref>D17</xm:sqref>
        </x14:dataValidation>
        <x14:dataValidation type="list" allowBlank="1" showInputMessage="1" showErrorMessage="1">
          <x14:formula1>
            <xm:f>Liste_déroulante!$A$3:$A$6</xm:f>
          </x14:formula1>
          <xm:sqref>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48"/>
  <sheetViews>
    <sheetView workbookViewId="0"/>
  </sheetViews>
  <sheetFormatPr baseColWidth="10" defaultColWidth="11" defaultRowHeight="14.4"/>
  <cols>
    <col min="1" max="1" width="1.33203125" style="53" customWidth="1"/>
    <col min="2" max="2" width="11" style="80" customWidth="1"/>
    <col min="3" max="3" width="100.5546875" style="58" customWidth="1"/>
    <col min="4" max="4" width="49.6640625" style="62" bestFit="1" customWidth="1"/>
    <col min="5" max="5" width="6.77734375" style="62" hidden="1" customWidth="1"/>
    <col min="6" max="6" width="2.109375" style="55" hidden="1" customWidth="1"/>
    <col min="7" max="40" width="11" style="53" customWidth="1"/>
    <col min="41" max="1023" width="11" style="58" customWidth="1"/>
    <col min="1024" max="1024" width="11" style="24" customWidth="1"/>
    <col min="1025" max="16384" width="11" style="24"/>
  </cols>
  <sheetData>
    <row r="1" spans="2:6" s="53" customFormat="1" ht="10.199999999999999" customHeight="1" thickBot="1">
      <c r="B1" s="54"/>
      <c r="D1" s="55"/>
      <c r="E1" s="55"/>
      <c r="F1" s="55"/>
    </row>
    <row r="2" spans="2:6" ht="32.4" thickBot="1">
      <c r="B2" s="81" t="s">
        <v>21</v>
      </c>
      <c r="C2" s="81"/>
      <c r="D2" s="57" t="s">
        <v>2</v>
      </c>
      <c r="E2" s="56"/>
    </row>
    <row r="3" spans="2:6" ht="17.399999999999999">
      <c r="B3" s="59">
        <v>1</v>
      </c>
      <c r="C3" s="60" t="s">
        <v>22</v>
      </c>
      <c r="D3" s="61"/>
      <c r="E3" s="62">
        <f>IF(D3="Oui",1,0)</f>
        <v>0</v>
      </c>
      <c r="F3" s="55">
        <f>IF(D3="Non","NC",0)</f>
        <v>0</v>
      </c>
    </row>
    <row r="4" spans="2:6" ht="17.399999999999999">
      <c r="B4" s="63">
        <f>B3+1</f>
        <v>2</v>
      </c>
      <c r="C4" s="60" t="s">
        <v>23</v>
      </c>
      <c r="D4" s="64"/>
      <c r="E4" s="62">
        <f>IF(D4="Un banc ou une séparation physique",1,0)</f>
        <v>0</v>
      </c>
      <c r="F4" s="55">
        <f>IF(D4="Un marquage au sol ou Pas de séparation ","NC",0)</f>
        <v>0</v>
      </c>
    </row>
    <row r="5" spans="2:6" ht="17.399999999999999">
      <c r="B5" s="63">
        <v>3</v>
      </c>
      <c r="C5" s="65" t="s">
        <v>24</v>
      </c>
      <c r="D5" s="66"/>
      <c r="E5" s="67"/>
    </row>
    <row r="6" spans="2:6" ht="17.399999999999999">
      <c r="B6" s="68" t="s">
        <v>25</v>
      </c>
      <c r="C6" s="64" t="s">
        <v>26</v>
      </c>
      <c r="D6" s="64"/>
      <c r="E6" s="62">
        <f>IF(D6="Oui",1,0)</f>
        <v>0</v>
      </c>
      <c r="F6" s="55">
        <f>IF(D6="Non","NC",0)</f>
        <v>0</v>
      </c>
    </row>
    <row r="7" spans="2:6" ht="17.399999999999999">
      <c r="B7" s="68" t="s">
        <v>27</v>
      </c>
      <c r="C7" s="64" t="s">
        <v>28</v>
      </c>
      <c r="D7" s="64"/>
      <c r="E7" s="62">
        <f>IF(D7="Oui ",1,IF(D7="Parfois",0.5,0))</f>
        <v>0</v>
      </c>
    </row>
    <row r="8" spans="2:6" ht="17.399999999999999">
      <c r="B8" s="68" t="s">
        <v>29</v>
      </c>
      <c r="C8" s="64" t="s">
        <v>30</v>
      </c>
      <c r="D8" s="64"/>
      <c r="E8" s="62">
        <f>IF(D8="Oui ",1,IF(D8="Parfois",0.5,0))</f>
        <v>0</v>
      </c>
    </row>
    <row r="9" spans="2:6" ht="24" customHeight="1">
      <c r="B9" s="68" t="s">
        <v>31</v>
      </c>
      <c r="C9" s="64" t="s">
        <v>32</v>
      </c>
      <c r="D9" s="64"/>
      <c r="E9" s="62">
        <f>IF(D9="Oui ",1,IF(D9="Parfois",0.5,0))</f>
        <v>0</v>
      </c>
    </row>
    <row r="10" spans="2:6" ht="17.399999999999999">
      <c r="B10" s="68" t="s">
        <v>33</v>
      </c>
      <c r="C10" s="64" t="s">
        <v>34</v>
      </c>
      <c r="D10" s="64"/>
      <c r="E10" s="62">
        <f>IF(D10="Oui",1,0)</f>
        <v>0</v>
      </c>
    </row>
    <row r="11" spans="2:6" ht="17.399999999999999">
      <c r="B11" s="68" t="s">
        <v>35</v>
      </c>
      <c r="C11" s="69" t="s">
        <v>36</v>
      </c>
      <c r="D11" s="64"/>
      <c r="E11" s="62">
        <f>IF(D11="Oui ",1,IF(D11="Parfois",0.5,0))</f>
        <v>0</v>
      </c>
      <c r="F11" s="55">
        <f>IF(D11="Non","NC",IF(D11="Parfois","NC",0))</f>
        <v>0</v>
      </c>
    </row>
    <row r="12" spans="2:6" ht="34.799999999999997">
      <c r="B12" s="63">
        <v>4</v>
      </c>
      <c r="C12" s="65" t="s">
        <v>37</v>
      </c>
      <c r="D12" s="66"/>
      <c r="E12" s="70"/>
    </row>
    <row r="13" spans="2:6" ht="17.399999999999999">
      <c r="B13" s="68" t="s">
        <v>25</v>
      </c>
      <c r="C13" s="64" t="s">
        <v>38</v>
      </c>
      <c r="D13" s="69"/>
      <c r="E13" s="62">
        <f>IF(D13="Systématique ",1,IF(D13="Parfois",0.5,0))</f>
        <v>0</v>
      </c>
      <c r="F13" s="55">
        <f>IF(D13="Parfois","NC",IF(D13="Jamais ","NC",0))</f>
        <v>0</v>
      </c>
    </row>
    <row r="14" spans="2:6" ht="17.399999999999999">
      <c r="B14" s="68" t="s">
        <v>27</v>
      </c>
      <c r="C14" s="64" t="s">
        <v>39</v>
      </c>
      <c r="D14" s="69"/>
      <c r="E14" s="62">
        <f>IF(D14="Systématique ",1,IF(D14="Parfois",0.5,0))</f>
        <v>0</v>
      </c>
      <c r="F14" s="55">
        <f>IF(D14="Parfois","NC",IF(D14="Jamais ","NC",0))</f>
        <v>0</v>
      </c>
    </row>
    <row r="15" spans="2:6" ht="17.399999999999999">
      <c r="B15" s="68" t="s">
        <v>29</v>
      </c>
      <c r="C15" s="64" t="s">
        <v>40</v>
      </c>
      <c r="D15" s="69"/>
      <c r="E15" s="62">
        <f>IF(D15="Systématique ",1,IF(D15="Parfois",0.5,0))</f>
        <v>0</v>
      </c>
      <c r="F15" s="55">
        <f>IF(D15="Parfois","NC",IF(D15="Jamais ","NC",0))</f>
        <v>0</v>
      </c>
    </row>
    <row r="16" spans="2:6" ht="46.95" customHeight="1">
      <c r="B16" s="63">
        <v>6</v>
      </c>
      <c r="C16" s="71" t="s">
        <v>41</v>
      </c>
      <c r="D16" s="64"/>
      <c r="E16" s="62">
        <f>IF(D16="Systématique ",1,IF(D16="Parfois",0.5,0))</f>
        <v>0</v>
      </c>
    </row>
    <row r="17" spans="1:40" s="74" customFormat="1" ht="13.8" hidden="1">
      <c r="A17" s="72"/>
      <c r="B17" s="73"/>
      <c r="D17" s="62"/>
      <c r="E17" s="75" t="e">
        <f>COUNTIF(#REF!,TRUE())</f>
        <v>#REF!</v>
      </c>
      <c r="F17" s="76"/>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row>
    <row r="18" spans="1:40" ht="7.95" customHeight="1" thickBot="1">
      <c r="B18" s="54"/>
      <c r="C18" s="53"/>
      <c r="D18" s="55"/>
      <c r="E18" s="77"/>
    </row>
    <row r="19" spans="1:40" s="53" customFormat="1" ht="18" thickBot="1">
      <c r="B19" s="78"/>
      <c r="C19" s="79"/>
      <c r="D19" s="79">
        <f>SUM(E3:E16)</f>
        <v>0</v>
      </c>
      <c r="E19" s="79"/>
      <c r="F19" s="55">
        <f>COUNTIF(F3:F16,"NC")</f>
        <v>0</v>
      </c>
    </row>
    <row r="20" spans="1:40" s="53" customFormat="1" ht="17.399999999999999">
      <c r="B20" s="54"/>
      <c r="D20" s="48" t="str">
        <f>IF(OR(F19&gt;0,D19&lt;7),"NON CONFORME",IF(D19&gt;11.5,"SATISFAISANT !", "A AMELIORER"))</f>
        <v>NON CONFORME</v>
      </c>
      <c r="E20" s="55"/>
      <c r="F20" s="55"/>
    </row>
    <row r="21" spans="1:40" s="53" customFormat="1" ht="17.399999999999999">
      <c r="B21" s="54"/>
      <c r="D21" s="55"/>
      <c r="E21" s="77"/>
      <c r="F21" s="55"/>
    </row>
    <row r="22" spans="1:40" s="53" customFormat="1" ht="17.399999999999999">
      <c r="B22" s="54"/>
      <c r="D22" s="55"/>
      <c r="E22" s="77"/>
      <c r="F22" s="55"/>
    </row>
    <row r="23" spans="1:40" s="53" customFormat="1" ht="17.399999999999999">
      <c r="B23" s="54"/>
      <c r="D23" s="55"/>
      <c r="E23" s="77"/>
      <c r="F23" s="55"/>
    </row>
    <row r="24" spans="1:40" s="53" customFormat="1" ht="17.399999999999999">
      <c r="B24" s="54"/>
      <c r="D24" s="55"/>
      <c r="E24" s="77"/>
      <c r="F24" s="55"/>
    </row>
    <row r="25" spans="1:40" s="53" customFormat="1" ht="17.399999999999999">
      <c r="B25" s="54"/>
      <c r="D25" s="55"/>
      <c r="E25" s="77"/>
      <c r="F25" s="55"/>
    </row>
    <row r="26" spans="1:40" s="53" customFormat="1" ht="17.399999999999999">
      <c r="B26" s="54"/>
      <c r="D26" s="55"/>
      <c r="E26" s="77"/>
      <c r="F26" s="55"/>
    </row>
    <row r="27" spans="1:40" s="53" customFormat="1" ht="17.399999999999999">
      <c r="B27" s="54"/>
      <c r="D27" s="55"/>
      <c r="E27" s="77"/>
      <c r="F27" s="55"/>
    </row>
    <row r="28" spans="1:40" s="53" customFormat="1" ht="17.399999999999999">
      <c r="B28" s="54"/>
      <c r="D28" s="55"/>
      <c r="E28" s="77"/>
      <c r="F28" s="55"/>
    </row>
    <row r="29" spans="1:40" s="53" customFormat="1" ht="17.399999999999999">
      <c r="B29" s="54"/>
      <c r="D29" s="55"/>
      <c r="E29" s="77"/>
      <c r="F29" s="55"/>
    </row>
    <row r="30" spans="1:40" s="53" customFormat="1" ht="13.8">
      <c r="B30" s="54"/>
      <c r="D30" s="55"/>
      <c r="E30" s="55"/>
      <c r="F30" s="55"/>
    </row>
    <row r="31" spans="1:40" s="53" customFormat="1" ht="13.8">
      <c r="B31" s="54"/>
      <c r="D31" s="55"/>
      <c r="E31" s="55"/>
      <c r="F31" s="55"/>
    </row>
    <row r="32" spans="1:40" s="53" customFormat="1" ht="13.8">
      <c r="B32" s="54"/>
      <c r="D32" s="55"/>
      <c r="E32" s="55"/>
      <c r="F32" s="55"/>
    </row>
    <row r="33" spans="2:6" s="53" customFormat="1" ht="13.8">
      <c r="B33" s="54"/>
      <c r="D33" s="55"/>
      <c r="E33" s="55"/>
      <c r="F33" s="55"/>
    </row>
    <row r="34" spans="2:6" s="53" customFormat="1" ht="13.8">
      <c r="B34" s="54"/>
      <c r="D34" s="55"/>
      <c r="E34" s="55"/>
      <c r="F34" s="55"/>
    </row>
    <row r="35" spans="2:6" s="53" customFormat="1" ht="13.8">
      <c r="B35" s="54"/>
      <c r="D35" s="55"/>
      <c r="E35" s="55"/>
      <c r="F35" s="55"/>
    </row>
    <row r="36" spans="2:6" s="53" customFormat="1" ht="13.8">
      <c r="B36" s="54"/>
      <c r="D36" s="55"/>
      <c r="E36" s="55"/>
      <c r="F36" s="55"/>
    </row>
    <row r="37" spans="2:6" s="53" customFormat="1" ht="13.8">
      <c r="B37" s="54"/>
      <c r="D37" s="55"/>
      <c r="E37" s="55"/>
      <c r="F37" s="55"/>
    </row>
    <row r="38" spans="2:6" s="53" customFormat="1" ht="13.8">
      <c r="B38" s="54"/>
      <c r="D38" s="55"/>
      <c r="E38" s="55"/>
      <c r="F38" s="55"/>
    </row>
    <row r="39" spans="2:6" s="53" customFormat="1" ht="13.8">
      <c r="B39" s="54"/>
      <c r="D39" s="55"/>
      <c r="E39" s="55"/>
      <c r="F39" s="55"/>
    </row>
    <row r="40" spans="2:6" s="53" customFormat="1" ht="13.8">
      <c r="B40" s="54"/>
      <c r="D40" s="55"/>
      <c r="E40" s="55"/>
      <c r="F40" s="55"/>
    </row>
    <row r="41" spans="2:6" s="53" customFormat="1" ht="13.8">
      <c r="B41" s="54"/>
      <c r="D41" s="55"/>
      <c r="E41" s="55"/>
      <c r="F41" s="55"/>
    </row>
    <row r="42" spans="2:6" s="53" customFormat="1" ht="13.8">
      <c r="B42" s="54"/>
      <c r="D42" s="55"/>
      <c r="E42" s="55"/>
      <c r="F42" s="55"/>
    </row>
    <row r="43" spans="2:6" s="53" customFormat="1" ht="13.8">
      <c r="B43" s="54"/>
      <c r="D43" s="55"/>
      <c r="E43" s="55"/>
      <c r="F43" s="55"/>
    </row>
    <row r="44" spans="2:6" s="53" customFormat="1" ht="13.8">
      <c r="B44" s="54"/>
      <c r="D44" s="55"/>
      <c r="E44" s="55"/>
      <c r="F44" s="55"/>
    </row>
    <row r="45" spans="2:6" s="53" customFormat="1" ht="13.8">
      <c r="B45" s="54"/>
      <c r="D45" s="55"/>
      <c r="E45" s="55"/>
      <c r="F45" s="55"/>
    </row>
    <row r="46" spans="2:6" s="53" customFormat="1" ht="13.8">
      <c r="B46" s="54"/>
      <c r="D46" s="55"/>
      <c r="E46" s="55"/>
      <c r="F46" s="55"/>
    </row>
    <row r="47" spans="2:6" s="53" customFormat="1" ht="13.8">
      <c r="B47" s="54"/>
      <c r="D47" s="55"/>
      <c r="E47" s="55"/>
      <c r="F47" s="55"/>
    </row>
    <row r="48" spans="2:6" s="53" customFormat="1" ht="13.8">
      <c r="B48" s="54"/>
      <c r="D48" s="55"/>
      <c r="E48" s="55"/>
      <c r="F48" s="55"/>
    </row>
  </sheetData>
  <mergeCells count="1">
    <mergeCell ref="B2:C2"/>
  </mergeCells>
  <conditionalFormatting sqref="D13:D15">
    <cfRule type="expression" dxfId="56" priority="16" stopIfTrue="1">
      <formula>NOT(ISERROR(SEARCH("Jamais",D13)))</formula>
    </cfRule>
  </conditionalFormatting>
  <conditionalFormatting sqref="D20">
    <cfRule type="expression" dxfId="55" priority="18" stopIfTrue="1">
      <formula>NOT(ISERROR(SEARCH("NON CONFORME",D20)))</formula>
    </cfRule>
  </conditionalFormatting>
  <conditionalFormatting sqref="D11">
    <cfRule type="expression" dxfId="54" priority="14" stopIfTrue="1">
      <formula>NOT(ISERROR(SEARCH("Non",D11)))</formula>
    </cfRule>
  </conditionalFormatting>
  <conditionalFormatting sqref="D3">
    <cfRule type="expression" dxfId="53" priority="19" stopIfTrue="1">
      <formula>NOT(ISERROR(SEARCH("Non",D3)))</formula>
    </cfRule>
  </conditionalFormatting>
  <conditionalFormatting sqref="D6">
    <cfRule type="expression" dxfId="52" priority="12" stopIfTrue="1">
      <formula>NOT(ISERROR(SEARCH("Non",D6)))</formula>
    </cfRule>
  </conditionalFormatting>
  <conditionalFormatting sqref="D11">
    <cfRule type="expression" dxfId="51" priority="13" stopIfTrue="1">
      <formula>NOT(ISERROR(SEARCH("Parfois",D11)))</formula>
    </cfRule>
  </conditionalFormatting>
  <conditionalFormatting sqref="D13:D15">
    <cfRule type="expression" dxfId="50" priority="15" stopIfTrue="1">
      <formula>NOT(ISERROR(SEARCH("Parfois",D13)))</formula>
    </cfRule>
  </conditionalFormatting>
  <conditionalFormatting sqref="D20">
    <cfRule type="expression" dxfId="49" priority="17" stopIfTrue="1">
      <formula>NOT(ISERROR(SEARCH("SATISFAISANT !",D20)))</formula>
    </cfRule>
  </conditionalFormatting>
  <conditionalFormatting sqref="D4">
    <cfRule type="expression" dxfId="48" priority="20" stopIfTrue="1">
      <formula>NOT(ISERROR(SEARCH("Un marquage au sol ou Pas de séparation ",D4)))</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4">
        <x14:dataValidation type="list" allowBlank="1" showInputMessage="1" showErrorMessage="1">
          <x14:formula1>
            <xm:f>Liste_déroulante!$A$9:$A$10</xm:f>
          </x14:formula1>
          <xm:sqref>D3 D6 D10</xm:sqref>
        </x14:dataValidation>
        <x14:dataValidation type="list" allowBlank="1" showInputMessage="1" showErrorMessage="1">
          <x14:formula1>
            <xm:f>Liste_déroulante!$C$9:$C$11</xm:f>
          </x14:formula1>
          <xm:sqref>D7:D9 D11</xm:sqref>
        </x14:dataValidation>
        <x14:dataValidation type="list" allowBlank="1" showInputMessage="1" showErrorMessage="1">
          <x14:formula1>
            <xm:f>Liste_déroulante!$D$9:$D$11</xm:f>
          </x14:formula1>
          <xm:sqref>D13:D16</xm:sqref>
        </x14:dataValidation>
        <x14:dataValidation type="list" allowBlank="1" showInputMessage="1" showErrorMessage="1">
          <x14:formula1>
            <xm:f>Liste_déroulante!$B$9:$B$10</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7"/>
  <sheetViews>
    <sheetView workbookViewId="0"/>
  </sheetViews>
  <sheetFormatPr baseColWidth="10" defaultColWidth="11" defaultRowHeight="14.4"/>
  <cols>
    <col min="1" max="1" width="3.77734375" style="53" customWidth="1"/>
    <col min="2" max="2" width="11" style="62" customWidth="1"/>
    <col min="3" max="3" width="116.109375" style="58" customWidth="1"/>
    <col min="4" max="4" width="40" style="58" customWidth="1"/>
    <col min="5" max="5" width="2.109375" style="58" hidden="1" customWidth="1"/>
    <col min="6" max="6" width="2.109375" style="53" hidden="1" customWidth="1"/>
    <col min="7" max="39" width="11" style="53" customWidth="1"/>
    <col min="40" max="1022" width="11" style="58" customWidth="1"/>
    <col min="1023" max="1023" width="11" style="24" customWidth="1"/>
    <col min="1024" max="16384" width="11" style="24"/>
  </cols>
  <sheetData>
    <row r="1" spans="2:6" s="53" customFormat="1" ht="10.95" customHeight="1" thickBot="1">
      <c r="B1" s="55"/>
    </row>
    <row r="2" spans="2:6" ht="33" customHeight="1">
      <c r="B2" s="100" t="s">
        <v>42</v>
      </c>
      <c r="C2" s="100"/>
      <c r="D2" s="82" t="s">
        <v>2</v>
      </c>
      <c r="E2" s="83"/>
    </row>
    <row r="3" spans="2:6" ht="52.2">
      <c r="B3" s="84">
        <v>1</v>
      </c>
      <c r="C3" s="85" t="s">
        <v>43</v>
      </c>
      <c r="D3" s="86"/>
      <c r="E3" s="87"/>
    </row>
    <row r="4" spans="2:6" ht="25.95" customHeight="1">
      <c r="B4" s="88" t="s">
        <v>25</v>
      </c>
      <c r="C4" s="89" t="s">
        <v>44</v>
      </c>
      <c r="D4" s="90"/>
      <c r="E4" s="91">
        <f t="shared" ref="E4:E11" si="0">IF(D4="Systématique ",1,IF(D4="Parfois",0.5,0))</f>
        <v>0</v>
      </c>
    </row>
    <row r="5" spans="2:6" ht="25.95" customHeight="1">
      <c r="B5" s="88" t="s">
        <v>27</v>
      </c>
      <c r="C5" s="89" t="s">
        <v>45</v>
      </c>
      <c r="D5" s="90"/>
      <c r="E5" s="91">
        <f t="shared" si="0"/>
        <v>0</v>
      </c>
    </row>
    <row r="6" spans="2:6" ht="25.95" customHeight="1">
      <c r="B6" s="88" t="s">
        <v>29</v>
      </c>
      <c r="C6" s="89" t="s">
        <v>46</v>
      </c>
      <c r="D6" s="90"/>
      <c r="E6" s="91">
        <f t="shared" si="0"/>
        <v>0</v>
      </c>
    </row>
    <row r="7" spans="2:6" ht="25.95" customHeight="1">
      <c r="B7" s="88" t="s">
        <v>31</v>
      </c>
      <c r="C7" s="89" t="s">
        <v>47</v>
      </c>
      <c r="D7" s="90"/>
      <c r="E7" s="91">
        <f t="shared" si="0"/>
        <v>0</v>
      </c>
    </row>
    <row r="8" spans="2:6" ht="36" customHeight="1">
      <c r="B8" s="88" t="s">
        <v>33</v>
      </c>
      <c r="C8" s="89" t="s">
        <v>48</v>
      </c>
      <c r="D8" s="90"/>
      <c r="E8" s="91">
        <f t="shared" si="0"/>
        <v>0</v>
      </c>
    </row>
    <row r="9" spans="2:6" ht="34.799999999999997">
      <c r="B9" s="88" t="s">
        <v>35</v>
      </c>
      <c r="C9" s="89" t="s">
        <v>49</v>
      </c>
      <c r="D9" s="71"/>
      <c r="E9" s="91">
        <f t="shared" si="0"/>
        <v>0</v>
      </c>
    </row>
    <row r="10" spans="2:6" ht="40.950000000000003" customHeight="1">
      <c r="B10" s="88" t="s">
        <v>50</v>
      </c>
      <c r="C10" s="89" t="s">
        <v>51</v>
      </c>
      <c r="D10" s="71"/>
      <c r="E10" s="91">
        <f t="shared" si="0"/>
        <v>0</v>
      </c>
    </row>
    <row r="11" spans="2:6" ht="40.950000000000003" customHeight="1">
      <c r="B11" s="88" t="s">
        <v>52</v>
      </c>
      <c r="C11" s="89" t="s">
        <v>53</v>
      </c>
      <c r="D11" s="71"/>
      <c r="E11" s="91">
        <f t="shared" si="0"/>
        <v>0</v>
      </c>
    </row>
    <row r="12" spans="2:6" ht="37.950000000000003" customHeight="1">
      <c r="B12" s="88" t="s">
        <v>54</v>
      </c>
      <c r="C12" s="89" t="s">
        <v>55</v>
      </c>
      <c r="D12" s="71"/>
      <c r="E12" s="91">
        <f>IF(D12="Oui",1,0)</f>
        <v>0</v>
      </c>
    </row>
    <row r="13" spans="2:6" ht="25.95" customHeight="1">
      <c r="B13" s="88" t="s">
        <v>56</v>
      </c>
      <c r="C13" s="89" t="s">
        <v>57</v>
      </c>
      <c r="D13" s="92"/>
      <c r="E13" s="91">
        <f t="shared" ref="E13:E23" si="1">IF(D13="Systématique ",1,IF(D13="Parfois",0.5,0))</f>
        <v>0</v>
      </c>
      <c r="F13" s="53">
        <f>IF(D13="Jamais ","NC",IF(D13="Parfois","NC",0))</f>
        <v>0</v>
      </c>
    </row>
    <row r="14" spans="2:6" ht="25.95" customHeight="1">
      <c r="B14" s="88" t="s">
        <v>58</v>
      </c>
      <c r="C14" s="89" t="s">
        <v>59</v>
      </c>
      <c r="D14" s="92"/>
      <c r="E14" s="91">
        <f t="shared" si="1"/>
        <v>0</v>
      </c>
    </row>
    <row r="15" spans="2:6" ht="34.200000000000003" customHeight="1">
      <c r="B15" s="88" t="s">
        <v>60</v>
      </c>
      <c r="C15" s="89" t="s">
        <v>61</v>
      </c>
      <c r="D15" s="71"/>
      <c r="E15" s="91">
        <f t="shared" si="1"/>
        <v>0</v>
      </c>
      <c r="F15" s="53">
        <f t="shared" ref="F15:F20" si="2">IF(D15="Jamais ","NC",0)</f>
        <v>0</v>
      </c>
    </row>
    <row r="16" spans="2:6" ht="25.95" customHeight="1">
      <c r="B16" s="88" t="s">
        <v>62</v>
      </c>
      <c r="C16" s="89" t="s">
        <v>63</v>
      </c>
      <c r="D16" s="71"/>
      <c r="E16" s="91">
        <f t="shared" si="1"/>
        <v>0</v>
      </c>
      <c r="F16" s="53">
        <f t="shared" si="2"/>
        <v>0</v>
      </c>
    </row>
    <row r="17" spans="2:6" ht="33.6" customHeight="1">
      <c r="B17" s="93" t="s">
        <v>64</v>
      </c>
      <c r="C17" s="89" t="s">
        <v>65</v>
      </c>
      <c r="D17" s="71"/>
      <c r="E17" s="91">
        <f t="shared" si="1"/>
        <v>0</v>
      </c>
      <c r="F17" s="53">
        <f t="shared" si="2"/>
        <v>0</v>
      </c>
    </row>
    <row r="18" spans="2:6" s="53" customFormat="1" ht="25.95" customHeight="1">
      <c r="B18" s="84">
        <v>2</v>
      </c>
      <c r="C18" s="89" t="s">
        <v>66</v>
      </c>
      <c r="D18" s="71"/>
      <c r="E18" s="91">
        <f t="shared" si="1"/>
        <v>0</v>
      </c>
      <c r="F18" s="53">
        <f t="shared" si="2"/>
        <v>0</v>
      </c>
    </row>
    <row r="19" spans="2:6" s="53" customFormat="1" ht="39" customHeight="1">
      <c r="B19" s="84">
        <f>B18+1</f>
        <v>3</v>
      </c>
      <c r="C19" s="89" t="s">
        <v>67</v>
      </c>
      <c r="D19" s="71"/>
      <c r="E19" s="91">
        <f t="shared" si="1"/>
        <v>0</v>
      </c>
      <c r="F19" s="53">
        <f t="shared" si="2"/>
        <v>0</v>
      </c>
    </row>
    <row r="20" spans="2:6" s="53" customFormat="1" ht="25.95" customHeight="1">
      <c r="B20" s="84">
        <f>B19+1</f>
        <v>4</v>
      </c>
      <c r="C20" s="89" t="s">
        <v>68</v>
      </c>
      <c r="D20" s="71"/>
      <c r="E20" s="91">
        <f t="shared" si="1"/>
        <v>0</v>
      </c>
      <c r="F20" s="53">
        <f t="shared" si="2"/>
        <v>0</v>
      </c>
    </row>
    <row r="21" spans="2:6" s="53" customFormat="1" ht="25.95" customHeight="1">
      <c r="B21" s="84">
        <f>B20+1</f>
        <v>5</v>
      </c>
      <c r="C21" s="89" t="s">
        <v>69</v>
      </c>
      <c r="D21" s="71"/>
      <c r="E21" s="91">
        <f t="shared" si="1"/>
        <v>0</v>
      </c>
    </row>
    <row r="22" spans="2:6" s="53" customFormat="1" ht="26.4" customHeight="1">
      <c r="B22" s="84">
        <f>B21+1</f>
        <v>6</v>
      </c>
      <c r="C22" s="89" t="s">
        <v>70</v>
      </c>
      <c r="D22" s="71"/>
      <c r="E22" s="91">
        <f t="shared" si="1"/>
        <v>0</v>
      </c>
      <c r="F22" s="53">
        <f>IF(D22="Jamais ","NC",0)</f>
        <v>0</v>
      </c>
    </row>
    <row r="23" spans="2:6" s="53" customFormat="1" ht="37.200000000000003" customHeight="1">
      <c r="B23" s="84">
        <v>8</v>
      </c>
      <c r="C23" s="89" t="s">
        <v>71</v>
      </c>
      <c r="D23" s="71"/>
      <c r="E23" s="91">
        <f t="shared" si="1"/>
        <v>0</v>
      </c>
    </row>
    <row r="24" spans="2:6" s="53" customFormat="1" ht="24" customHeight="1">
      <c r="B24" s="84">
        <v>9</v>
      </c>
      <c r="C24" s="89" t="s">
        <v>72</v>
      </c>
      <c r="D24" s="71"/>
      <c r="E24" s="91">
        <f>IF(D24="Jamais ",1,IF(D24="Parfois",0.5,0))</f>
        <v>0</v>
      </c>
      <c r="F24" s="53">
        <f>IF(D24="Systématique ","NC",IF(D24="Parfois","NC",0))</f>
        <v>0</v>
      </c>
    </row>
    <row r="25" spans="2:6" s="53" customFormat="1" ht="34.799999999999997">
      <c r="B25" s="84">
        <v>10</v>
      </c>
      <c r="C25" s="89" t="s">
        <v>73</v>
      </c>
      <c r="D25" s="71"/>
      <c r="E25" s="91">
        <f>IF(D25="Systématique ",1,IF(D25="Parfois",0.5,0))</f>
        <v>0</v>
      </c>
    </row>
    <row r="26" spans="2:6" s="53" customFormat="1" ht="24" customHeight="1">
      <c r="B26" s="84">
        <v>11</v>
      </c>
      <c r="C26" s="94" t="s">
        <v>74</v>
      </c>
      <c r="D26" s="71"/>
      <c r="E26" s="91">
        <f>IF(D26="Pas de matériel en commun",1,IF(D26="Oui ",1,0))</f>
        <v>0</v>
      </c>
    </row>
    <row r="27" spans="2:6" s="53" customFormat="1" ht="18" thickBot="1">
      <c r="B27" s="62"/>
      <c r="C27" s="95"/>
      <c r="D27" s="58"/>
      <c r="E27" s="96"/>
    </row>
    <row r="28" spans="2:6" s="53" customFormat="1" ht="25.95" customHeight="1" thickBot="1">
      <c r="B28" s="97"/>
      <c r="C28" s="98"/>
      <c r="D28" s="98">
        <f>SUM(E4:E26)</f>
        <v>0</v>
      </c>
      <c r="E28" s="99"/>
      <c r="F28" s="53">
        <f>COUNTIF(F4:F26,"NC")</f>
        <v>0</v>
      </c>
    </row>
    <row r="29" spans="2:6" s="53" customFormat="1" ht="25.95" customHeight="1">
      <c r="B29" s="55"/>
      <c r="D29" s="77" t="str">
        <f>IF(OR(F28&gt;0,D28&lt;17.5),"NON CONFORME",IF(D28&gt;22.5,"SATISFAISANT !", "A AMELIORER"))</f>
        <v>NON CONFORME</v>
      </c>
    </row>
    <row r="30" spans="2:6" s="53" customFormat="1" ht="25.95" customHeight="1">
      <c r="B30" s="55"/>
      <c r="E30" s="77"/>
    </row>
    <row r="31" spans="2:6" s="53" customFormat="1" ht="25.95" customHeight="1">
      <c r="B31" s="55"/>
      <c r="E31" s="77"/>
    </row>
    <row r="32" spans="2:6" s="53" customFormat="1" ht="25.95" customHeight="1">
      <c r="B32" s="55"/>
      <c r="E32" s="77"/>
    </row>
    <row r="33" spans="2:5" s="53" customFormat="1" ht="25.95" customHeight="1">
      <c r="B33" s="55"/>
      <c r="E33" s="77"/>
    </row>
    <row r="34" spans="2:5" s="53" customFormat="1" ht="25.95" customHeight="1">
      <c r="B34" s="55"/>
      <c r="E34" s="77"/>
    </row>
    <row r="35" spans="2:5" s="53" customFormat="1" ht="25.95" customHeight="1">
      <c r="B35" s="55"/>
      <c r="E35" s="77"/>
    </row>
    <row r="36" spans="2:5" s="53" customFormat="1" ht="25.95" customHeight="1">
      <c r="B36" s="55"/>
      <c r="E36" s="77"/>
    </row>
    <row r="37" spans="2:5" s="53" customFormat="1" ht="25.95" customHeight="1">
      <c r="B37" s="55"/>
      <c r="E37" s="77"/>
    </row>
    <row r="38" spans="2:5" s="53" customFormat="1" ht="25.95" customHeight="1">
      <c r="B38" s="55"/>
      <c r="E38" s="77"/>
    </row>
    <row r="39" spans="2:5" s="53" customFormat="1" ht="25.95" customHeight="1">
      <c r="B39" s="55"/>
    </row>
    <row r="40" spans="2:5" s="53" customFormat="1" ht="25.95" customHeight="1">
      <c r="B40" s="55"/>
    </row>
    <row r="41" spans="2:5" s="53" customFormat="1" ht="25.95" customHeight="1">
      <c r="B41" s="55"/>
    </row>
    <row r="42" spans="2:5" s="53" customFormat="1" ht="25.95" customHeight="1">
      <c r="B42" s="55"/>
    </row>
    <row r="43" spans="2:5" s="53" customFormat="1" ht="25.95" customHeight="1">
      <c r="B43" s="55"/>
    </row>
    <row r="44" spans="2:5" s="53" customFormat="1" ht="25.95" customHeight="1">
      <c r="B44" s="55"/>
    </row>
    <row r="45" spans="2:5" s="53" customFormat="1" ht="25.95" customHeight="1">
      <c r="B45" s="55"/>
    </row>
    <row r="46" spans="2:5" s="53" customFormat="1" ht="25.95" customHeight="1">
      <c r="B46" s="55"/>
    </row>
    <row r="47" spans="2:5" s="53" customFormat="1" ht="25.95" customHeight="1">
      <c r="B47" s="55"/>
    </row>
    <row r="48" spans="2:5" s="53" customFormat="1" ht="25.95" customHeight="1">
      <c r="B48" s="55"/>
    </row>
    <row r="49" spans="2:2" s="53" customFormat="1" ht="25.95" customHeight="1">
      <c r="B49" s="55"/>
    </row>
    <row r="50" spans="2:2" s="53" customFormat="1" ht="25.95" customHeight="1">
      <c r="B50" s="55"/>
    </row>
    <row r="51" spans="2:2" s="53" customFormat="1" ht="25.95" customHeight="1">
      <c r="B51" s="55"/>
    </row>
    <row r="52" spans="2:2" s="53" customFormat="1" ht="25.95" customHeight="1">
      <c r="B52" s="55"/>
    </row>
    <row r="53" spans="2:2" s="53" customFormat="1" ht="25.95" customHeight="1">
      <c r="B53" s="55"/>
    </row>
    <row r="54" spans="2:2" s="53" customFormat="1" ht="25.95" customHeight="1">
      <c r="B54" s="55"/>
    </row>
    <row r="55" spans="2:2" s="53" customFormat="1" ht="25.95" customHeight="1">
      <c r="B55" s="55"/>
    </row>
    <row r="56" spans="2:2" s="53" customFormat="1" ht="25.95" customHeight="1">
      <c r="B56" s="55"/>
    </row>
    <row r="57" spans="2:2" s="53" customFormat="1" ht="25.95" customHeight="1">
      <c r="B57" s="55"/>
    </row>
  </sheetData>
  <mergeCells count="1">
    <mergeCell ref="B2:C2"/>
  </mergeCells>
  <conditionalFormatting sqref="D13">
    <cfRule type="expression" dxfId="47" priority="24" stopIfTrue="1">
      <formula>NOT(ISERROR(SEARCH("Jamais",D13)))</formula>
    </cfRule>
  </conditionalFormatting>
  <conditionalFormatting sqref="D15:D20">
    <cfRule type="expression" dxfId="46" priority="25" stopIfTrue="1">
      <formula>NOT(ISERROR(SEARCH("Jamais",D15)))</formula>
    </cfRule>
  </conditionalFormatting>
  <conditionalFormatting sqref="D22">
    <cfRule type="expression" dxfId="45" priority="26" stopIfTrue="1">
      <formula>NOT(ISERROR(SEARCH("Jamais",D22)))</formula>
    </cfRule>
  </conditionalFormatting>
  <conditionalFormatting sqref="D29">
    <cfRule type="expression" dxfId="44" priority="22" stopIfTrue="1">
      <formula>NOT(ISERROR(SEARCH("NON CONFORME",D29)))</formula>
    </cfRule>
  </conditionalFormatting>
  <conditionalFormatting sqref="D13">
    <cfRule type="expression" dxfId="43" priority="23" stopIfTrue="1">
      <formula>NOT(ISERROR(SEARCH("Parfois",D13)))</formula>
    </cfRule>
  </conditionalFormatting>
  <conditionalFormatting sqref="D24">
    <cfRule type="expression" dxfId="42" priority="27" stopIfTrue="1">
      <formula>NOT(ISERROR(SEARCH("Parfois",D24)))</formula>
    </cfRule>
  </conditionalFormatting>
  <conditionalFormatting sqref="D29">
    <cfRule type="expression" dxfId="41" priority="21" stopIfTrue="1">
      <formula>NOT(ISERROR(SEARCH("SATISFAISANT !",D29)))</formula>
    </cfRule>
  </conditionalFormatting>
  <conditionalFormatting sqref="D24">
    <cfRule type="expression" dxfId="40" priority="28" stopIfTrue="1">
      <formula>NOT(ISERROR(SEARCH("Systématique",D24)))</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5">
        <x14:dataValidation type="list" allowBlank="1" showInputMessage="1" showErrorMessage="1">
          <x14:formula1>
            <xm:f>Liste_déroulante!$A$15:$A$17</xm:f>
          </x14:formula1>
          <xm:sqref>D4:D7 D9:D11 D13:D14 D16:D25</xm:sqref>
        </x14:dataValidation>
        <x14:dataValidation type="list" allowBlank="1" showInputMessage="1" showErrorMessage="1">
          <x14:formula1>
            <xm:f>Liste_déroulante!$A$15:$A$17</xm:f>
          </x14:formula1>
          <xm:sqref>D8</xm:sqref>
        </x14:dataValidation>
        <x14:dataValidation type="list" allowBlank="1" showInputMessage="1" showErrorMessage="1">
          <x14:formula1>
            <xm:f>Liste_déroulante!$C$15:$C$16</xm:f>
          </x14:formula1>
          <xm:sqref>D12</xm:sqref>
        </x14:dataValidation>
        <x14:dataValidation type="list" allowBlank="1" showInputMessage="1" showErrorMessage="1">
          <x14:formula1>
            <xm:f>Liste_déroulante!$D$15:$D$16</xm:f>
          </x14:formula1>
          <xm:sqref>D15</xm:sqref>
        </x14:dataValidation>
        <x14:dataValidation type="list" allowBlank="1" showInputMessage="1" showErrorMessage="1">
          <x14:formula1>
            <xm:f>Liste_déroulante!$E$15:$E$17</xm:f>
          </x14:formula1>
          <xm:sqref>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42"/>
  <sheetViews>
    <sheetView workbookViewId="0"/>
  </sheetViews>
  <sheetFormatPr baseColWidth="10" defaultColWidth="11" defaultRowHeight="14.4"/>
  <cols>
    <col min="1" max="1" width="3.44140625" style="58" customWidth="1"/>
    <col min="2" max="2" width="11" style="62" customWidth="1"/>
    <col min="3" max="3" width="97.33203125" style="58" customWidth="1"/>
    <col min="4" max="4" width="31.88671875" style="112" customWidth="1"/>
    <col min="5" max="5" width="3.5546875" style="58" hidden="1" customWidth="1"/>
    <col min="6" max="6" width="2.109375" style="53" hidden="1" customWidth="1"/>
    <col min="7" max="40" width="11" style="53" customWidth="1"/>
    <col min="41" max="1023" width="11" style="58" customWidth="1"/>
    <col min="1024" max="1024" width="11" style="24" customWidth="1"/>
    <col min="1025" max="16384" width="11" style="24"/>
  </cols>
  <sheetData>
    <row r="1" spans="1:1023" s="53" customFormat="1" ht="10.199999999999999" customHeight="1" thickBot="1">
      <c r="B1" s="55"/>
      <c r="D1" s="101"/>
    </row>
    <row r="2" spans="1:1023" ht="32.4" thickBot="1">
      <c r="B2" s="117" t="s">
        <v>75</v>
      </c>
      <c r="C2" s="117"/>
      <c r="D2" s="103" t="s">
        <v>2</v>
      </c>
      <c r="E2" s="102"/>
    </row>
    <row r="3" spans="1:1023" ht="6.6" customHeight="1" thickBot="1">
      <c r="B3" s="104"/>
      <c r="C3" s="104"/>
      <c r="D3" s="104"/>
      <c r="E3" s="104"/>
    </row>
    <row r="4" spans="1:1023" ht="35.4" thickBot="1">
      <c r="B4" s="105">
        <v>1</v>
      </c>
      <c r="C4" s="71" t="s">
        <v>76</v>
      </c>
      <c r="D4" s="64"/>
      <c r="E4" s="106">
        <f t="shared" ref="E4:E10" si="0">IF(D4="Systématique ",1,IF(D4="Parfois",0.5,0))</f>
        <v>0</v>
      </c>
      <c r="F4" s="53">
        <f>IF(D4="Jamais ","NC",0)</f>
        <v>0</v>
      </c>
    </row>
    <row r="5" spans="1:1023" ht="18" thickBot="1">
      <c r="B5" s="105">
        <f>+B4+1</f>
        <v>2</v>
      </c>
      <c r="C5" s="71" t="s">
        <v>77</v>
      </c>
      <c r="D5" s="64"/>
      <c r="E5" s="106">
        <f t="shared" si="0"/>
        <v>0</v>
      </c>
      <c r="F5" s="53">
        <f>IF(D5="Jamais ","NC",0)</f>
        <v>0</v>
      </c>
    </row>
    <row r="6" spans="1:1023" ht="35.4" thickBot="1">
      <c r="B6" s="105">
        <f>+B5+1</f>
        <v>3</v>
      </c>
      <c r="C6" s="71" t="s">
        <v>78</v>
      </c>
      <c r="D6" s="64"/>
      <c r="E6" s="106">
        <f t="shared" si="0"/>
        <v>0</v>
      </c>
    </row>
    <row r="7" spans="1:1023" ht="18" thickBot="1">
      <c r="B7" s="105">
        <f>+B6+1</f>
        <v>4</v>
      </c>
      <c r="C7" s="71" t="s">
        <v>79</v>
      </c>
      <c r="D7" s="64"/>
      <c r="E7" s="106">
        <f t="shared" si="0"/>
        <v>0</v>
      </c>
    </row>
    <row r="8" spans="1:1023" ht="35.4" thickBot="1">
      <c r="B8" s="105">
        <f>+B7+1</f>
        <v>5</v>
      </c>
      <c r="C8" s="71" t="s">
        <v>80</v>
      </c>
      <c r="D8" s="64"/>
      <c r="E8" s="106">
        <f t="shared" si="0"/>
        <v>0</v>
      </c>
    </row>
    <row r="9" spans="1:1023" ht="35.4" thickBot="1">
      <c r="B9" s="105">
        <v>6</v>
      </c>
      <c r="C9" s="71" t="s">
        <v>81</v>
      </c>
      <c r="D9" s="64"/>
      <c r="E9" s="106">
        <f t="shared" si="0"/>
        <v>0</v>
      </c>
      <c r="F9" s="53">
        <f>IF(D9="Jamais ","NC",0)</f>
        <v>0</v>
      </c>
    </row>
    <row r="10" spans="1:1023" s="111" customFormat="1" ht="18">
      <c r="A10" s="107"/>
      <c r="B10" s="108">
        <v>7</v>
      </c>
      <c r="C10" s="71" t="s">
        <v>82</v>
      </c>
      <c r="D10" s="64"/>
      <c r="E10" s="109">
        <f t="shared" si="0"/>
        <v>0</v>
      </c>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c r="FE10" s="107"/>
      <c r="FF10" s="107"/>
      <c r="FG10" s="107"/>
      <c r="FH10" s="107"/>
      <c r="FI10" s="107"/>
      <c r="FJ10" s="107"/>
      <c r="FK10" s="107"/>
      <c r="FL10" s="107"/>
      <c r="FM10" s="107"/>
      <c r="FN10" s="107"/>
      <c r="FO10" s="107"/>
      <c r="FP10" s="107"/>
      <c r="FQ10" s="107"/>
      <c r="FR10" s="107"/>
      <c r="FS10" s="107"/>
      <c r="FT10" s="107"/>
      <c r="FU10" s="107"/>
      <c r="FV10" s="107"/>
      <c r="FW10" s="107"/>
      <c r="FX10" s="107"/>
      <c r="FY10" s="107"/>
      <c r="FZ10" s="107"/>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7"/>
      <c r="HB10" s="107"/>
      <c r="HC10" s="107"/>
      <c r="HD10" s="107"/>
      <c r="HE10" s="107"/>
      <c r="HF10" s="107"/>
      <c r="HG10" s="107"/>
      <c r="HH10" s="107"/>
      <c r="HI10" s="107"/>
      <c r="HJ10" s="107"/>
      <c r="HK10" s="107"/>
      <c r="HL10" s="107"/>
      <c r="HM10" s="107"/>
      <c r="HN10" s="107"/>
      <c r="HO10" s="107"/>
      <c r="HP10" s="107"/>
      <c r="HQ10" s="107"/>
      <c r="HR10" s="107"/>
      <c r="HS10" s="107"/>
      <c r="HT10" s="107"/>
      <c r="HU10" s="107"/>
      <c r="HV10" s="107"/>
      <c r="HW10" s="107"/>
      <c r="HX10" s="107"/>
      <c r="HY10" s="107"/>
      <c r="HZ10" s="107"/>
      <c r="IA10" s="107"/>
      <c r="IB10" s="107"/>
      <c r="IC10" s="107"/>
      <c r="ID10" s="107"/>
      <c r="IE10" s="107"/>
      <c r="IF10" s="107"/>
      <c r="IG10" s="107"/>
      <c r="IH10" s="107"/>
      <c r="II10" s="107"/>
      <c r="IJ10" s="107"/>
      <c r="IK10" s="107"/>
      <c r="IL10" s="107"/>
      <c r="IM10" s="107"/>
      <c r="IN10" s="107"/>
      <c r="IO10" s="107"/>
      <c r="IP10" s="107"/>
      <c r="IQ10" s="107"/>
      <c r="IR10" s="107"/>
      <c r="IS10" s="107"/>
      <c r="IT10" s="107"/>
      <c r="IU10" s="107"/>
      <c r="IV10" s="107"/>
      <c r="IW10" s="107"/>
      <c r="IX10" s="107"/>
      <c r="IY10" s="107"/>
      <c r="IZ10" s="107"/>
      <c r="JA10" s="107"/>
      <c r="JB10" s="107"/>
      <c r="JC10" s="107"/>
      <c r="JD10" s="107"/>
      <c r="JE10" s="107"/>
      <c r="JF10" s="107"/>
      <c r="JG10" s="107"/>
      <c r="JH10" s="107"/>
      <c r="JI10" s="107"/>
      <c r="JJ10" s="107"/>
      <c r="JK10" s="107"/>
      <c r="JL10" s="107"/>
      <c r="JM10" s="107"/>
      <c r="JN10" s="107"/>
      <c r="JO10" s="107"/>
      <c r="JP10" s="107"/>
      <c r="JQ10" s="107"/>
      <c r="JR10" s="107"/>
      <c r="JS10" s="107"/>
      <c r="JT10" s="107"/>
      <c r="JU10" s="107"/>
      <c r="JV10" s="107"/>
      <c r="JW10" s="107"/>
      <c r="JX10" s="107"/>
      <c r="JY10" s="107"/>
      <c r="JZ10" s="107"/>
      <c r="KA10" s="107"/>
      <c r="KB10" s="107"/>
      <c r="KC10" s="107"/>
      <c r="KD10" s="107"/>
      <c r="KE10" s="107"/>
      <c r="KF10" s="107"/>
      <c r="KG10" s="107"/>
      <c r="KH10" s="107"/>
      <c r="KI10" s="107"/>
      <c r="KJ10" s="107"/>
      <c r="KK10" s="107"/>
      <c r="KL10" s="107"/>
      <c r="KM10" s="107"/>
      <c r="KN10" s="107"/>
      <c r="KO10" s="107"/>
      <c r="KP10" s="107"/>
      <c r="KQ10" s="107"/>
      <c r="KR10" s="107"/>
      <c r="KS10" s="107"/>
      <c r="KT10" s="107"/>
      <c r="KU10" s="107"/>
      <c r="KV10" s="107"/>
      <c r="KW10" s="107"/>
      <c r="KX10" s="107"/>
      <c r="KY10" s="107"/>
      <c r="KZ10" s="107"/>
      <c r="LA10" s="107"/>
      <c r="LB10" s="107"/>
      <c r="LC10" s="107"/>
      <c r="LD10" s="107"/>
      <c r="LE10" s="107"/>
      <c r="LF10" s="107"/>
      <c r="LG10" s="107"/>
      <c r="LH10" s="107"/>
      <c r="LI10" s="107"/>
      <c r="LJ10" s="107"/>
      <c r="LK10" s="107"/>
      <c r="LL10" s="107"/>
      <c r="LM10" s="107"/>
      <c r="LN10" s="107"/>
      <c r="LO10" s="107"/>
      <c r="LP10" s="107"/>
      <c r="LQ10" s="107"/>
      <c r="LR10" s="107"/>
      <c r="LS10" s="107"/>
      <c r="LT10" s="107"/>
      <c r="LU10" s="107"/>
      <c r="LV10" s="107"/>
      <c r="LW10" s="107"/>
      <c r="LX10" s="107"/>
      <c r="LY10" s="107"/>
      <c r="LZ10" s="107"/>
      <c r="MA10" s="107"/>
      <c r="MB10" s="107"/>
      <c r="MC10" s="107"/>
      <c r="MD10" s="107"/>
      <c r="ME10" s="107"/>
      <c r="MF10" s="107"/>
      <c r="MG10" s="107"/>
      <c r="MH10" s="107"/>
      <c r="MI10" s="107"/>
      <c r="MJ10" s="107"/>
      <c r="MK10" s="107"/>
      <c r="ML10" s="107"/>
      <c r="MM10" s="107"/>
      <c r="MN10" s="107"/>
      <c r="MO10" s="107"/>
      <c r="MP10" s="107"/>
      <c r="MQ10" s="107"/>
      <c r="MR10" s="107"/>
      <c r="MS10" s="107"/>
      <c r="MT10" s="107"/>
      <c r="MU10" s="107"/>
      <c r="MV10" s="107"/>
      <c r="MW10" s="107"/>
      <c r="MX10" s="107"/>
      <c r="MY10" s="107"/>
      <c r="MZ10" s="107"/>
      <c r="NA10" s="107"/>
      <c r="NB10" s="107"/>
      <c r="NC10" s="107"/>
      <c r="ND10" s="107"/>
      <c r="NE10" s="107"/>
      <c r="NF10" s="107"/>
      <c r="NG10" s="107"/>
      <c r="NH10" s="107"/>
      <c r="NI10" s="107"/>
      <c r="NJ10" s="107"/>
      <c r="NK10" s="107"/>
      <c r="NL10" s="107"/>
      <c r="NM10" s="107"/>
      <c r="NN10" s="107"/>
      <c r="NO10" s="107"/>
      <c r="NP10" s="107"/>
      <c r="NQ10" s="107"/>
      <c r="NR10" s="107"/>
      <c r="NS10" s="107"/>
      <c r="NT10" s="107"/>
      <c r="NU10" s="107"/>
      <c r="NV10" s="107"/>
      <c r="NW10" s="107"/>
      <c r="NX10" s="107"/>
      <c r="NY10" s="107"/>
      <c r="NZ10" s="107"/>
      <c r="OA10" s="107"/>
      <c r="OB10" s="107"/>
      <c r="OC10" s="107"/>
      <c r="OD10" s="107"/>
      <c r="OE10" s="107"/>
      <c r="OF10" s="107"/>
      <c r="OG10" s="107"/>
      <c r="OH10" s="107"/>
      <c r="OI10" s="107"/>
      <c r="OJ10" s="107"/>
      <c r="OK10" s="107"/>
      <c r="OL10" s="107"/>
      <c r="OM10" s="107"/>
      <c r="ON10" s="107"/>
      <c r="OO10" s="107"/>
      <c r="OP10" s="107"/>
      <c r="OQ10" s="107"/>
      <c r="OR10" s="107"/>
      <c r="OS10" s="107"/>
      <c r="OT10" s="107"/>
      <c r="OU10" s="107"/>
      <c r="OV10" s="107"/>
      <c r="OW10" s="107"/>
      <c r="OX10" s="107"/>
      <c r="OY10" s="107"/>
      <c r="OZ10" s="107"/>
      <c r="PA10" s="107"/>
      <c r="PB10" s="107"/>
      <c r="PC10" s="107"/>
      <c r="PD10" s="107"/>
      <c r="PE10" s="107"/>
      <c r="PF10" s="107"/>
      <c r="PG10" s="107"/>
      <c r="PH10" s="107"/>
      <c r="PI10" s="107"/>
      <c r="PJ10" s="107"/>
      <c r="PK10" s="107"/>
      <c r="PL10" s="107"/>
      <c r="PM10" s="107"/>
      <c r="PN10" s="107"/>
      <c r="PO10" s="107"/>
      <c r="PP10" s="107"/>
      <c r="PQ10" s="107"/>
      <c r="PR10" s="107"/>
      <c r="PS10" s="107"/>
      <c r="PT10" s="107"/>
      <c r="PU10" s="107"/>
      <c r="PV10" s="107"/>
      <c r="PW10" s="107"/>
      <c r="PX10" s="107"/>
      <c r="PY10" s="107"/>
      <c r="PZ10" s="107"/>
      <c r="QA10" s="107"/>
      <c r="QB10" s="107"/>
      <c r="QC10" s="107"/>
      <c r="QD10" s="107"/>
      <c r="QE10" s="107"/>
      <c r="QF10" s="107"/>
      <c r="QG10" s="107"/>
      <c r="QH10" s="107"/>
      <c r="QI10" s="107"/>
      <c r="QJ10" s="107"/>
      <c r="QK10" s="107"/>
      <c r="QL10" s="107"/>
      <c r="QM10" s="107"/>
      <c r="QN10" s="107"/>
      <c r="QO10" s="107"/>
      <c r="QP10" s="107"/>
      <c r="QQ10" s="107"/>
      <c r="QR10" s="107"/>
      <c r="QS10" s="107"/>
      <c r="QT10" s="107"/>
      <c r="QU10" s="107"/>
      <c r="QV10" s="107"/>
      <c r="QW10" s="107"/>
      <c r="QX10" s="107"/>
      <c r="QY10" s="107"/>
      <c r="QZ10" s="107"/>
      <c r="RA10" s="107"/>
      <c r="RB10" s="107"/>
      <c r="RC10" s="107"/>
      <c r="RD10" s="107"/>
      <c r="RE10" s="107"/>
      <c r="RF10" s="107"/>
      <c r="RG10" s="107"/>
      <c r="RH10" s="107"/>
      <c r="RI10" s="107"/>
      <c r="RJ10" s="107"/>
      <c r="RK10" s="107"/>
      <c r="RL10" s="107"/>
      <c r="RM10" s="107"/>
      <c r="RN10" s="107"/>
      <c r="RO10" s="107"/>
      <c r="RP10" s="107"/>
      <c r="RQ10" s="107"/>
      <c r="RR10" s="107"/>
      <c r="RS10" s="107"/>
      <c r="RT10" s="107"/>
      <c r="RU10" s="107"/>
      <c r="RV10" s="107"/>
      <c r="RW10" s="107"/>
      <c r="RX10" s="107"/>
      <c r="RY10" s="107"/>
      <c r="RZ10" s="107"/>
      <c r="SA10" s="107"/>
      <c r="SB10" s="107"/>
      <c r="SC10" s="107"/>
      <c r="SD10" s="107"/>
      <c r="SE10" s="107"/>
      <c r="SF10" s="107"/>
      <c r="SG10" s="107"/>
      <c r="SH10" s="107"/>
      <c r="SI10" s="107"/>
      <c r="SJ10" s="107"/>
      <c r="SK10" s="107"/>
      <c r="SL10" s="107"/>
      <c r="SM10" s="107"/>
      <c r="SN10" s="107"/>
      <c r="SO10" s="107"/>
      <c r="SP10" s="107"/>
      <c r="SQ10" s="107"/>
      <c r="SR10" s="107"/>
      <c r="SS10" s="107"/>
      <c r="ST10" s="107"/>
      <c r="SU10" s="107"/>
      <c r="SV10" s="107"/>
      <c r="SW10" s="107"/>
      <c r="SX10" s="107"/>
      <c r="SY10" s="107"/>
      <c r="SZ10" s="107"/>
      <c r="TA10" s="107"/>
      <c r="TB10" s="107"/>
      <c r="TC10" s="107"/>
      <c r="TD10" s="107"/>
      <c r="TE10" s="107"/>
      <c r="TF10" s="107"/>
      <c r="TG10" s="107"/>
      <c r="TH10" s="107"/>
      <c r="TI10" s="107"/>
      <c r="TJ10" s="107"/>
      <c r="TK10" s="107"/>
      <c r="TL10" s="107"/>
      <c r="TM10" s="107"/>
      <c r="TN10" s="107"/>
      <c r="TO10" s="107"/>
      <c r="TP10" s="107"/>
      <c r="TQ10" s="107"/>
      <c r="TR10" s="107"/>
      <c r="TS10" s="107"/>
      <c r="TT10" s="107"/>
      <c r="TU10" s="107"/>
      <c r="TV10" s="107"/>
      <c r="TW10" s="107"/>
      <c r="TX10" s="107"/>
      <c r="TY10" s="107"/>
      <c r="TZ10" s="107"/>
      <c r="UA10" s="107"/>
      <c r="UB10" s="107"/>
      <c r="UC10" s="107"/>
      <c r="UD10" s="107"/>
      <c r="UE10" s="107"/>
      <c r="UF10" s="107"/>
      <c r="UG10" s="107"/>
      <c r="UH10" s="107"/>
      <c r="UI10" s="107"/>
      <c r="UJ10" s="107"/>
      <c r="UK10" s="107"/>
      <c r="UL10" s="107"/>
      <c r="UM10" s="107"/>
      <c r="UN10" s="107"/>
      <c r="UO10" s="107"/>
      <c r="UP10" s="107"/>
      <c r="UQ10" s="107"/>
      <c r="UR10" s="107"/>
      <c r="US10" s="107"/>
      <c r="UT10" s="107"/>
      <c r="UU10" s="107"/>
      <c r="UV10" s="107"/>
      <c r="UW10" s="107"/>
      <c r="UX10" s="107"/>
      <c r="UY10" s="107"/>
      <c r="UZ10" s="107"/>
      <c r="VA10" s="107"/>
      <c r="VB10" s="107"/>
      <c r="VC10" s="107"/>
      <c r="VD10" s="107"/>
      <c r="VE10" s="107"/>
      <c r="VF10" s="107"/>
      <c r="VG10" s="107"/>
      <c r="VH10" s="107"/>
      <c r="VI10" s="107"/>
      <c r="VJ10" s="107"/>
      <c r="VK10" s="107"/>
      <c r="VL10" s="107"/>
      <c r="VM10" s="107"/>
      <c r="VN10" s="107"/>
      <c r="VO10" s="107"/>
      <c r="VP10" s="107"/>
      <c r="VQ10" s="107"/>
      <c r="VR10" s="107"/>
      <c r="VS10" s="107"/>
      <c r="VT10" s="107"/>
      <c r="VU10" s="107"/>
      <c r="VV10" s="107"/>
      <c r="VW10" s="107"/>
      <c r="VX10" s="107"/>
      <c r="VY10" s="107"/>
      <c r="VZ10" s="107"/>
      <c r="WA10" s="107"/>
      <c r="WB10" s="107"/>
      <c r="WC10" s="107"/>
      <c r="WD10" s="107"/>
      <c r="WE10" s="107"/>
      <c r="WF10" s="107"/>
      <c r="WG10" s="107"/>
      <c r="WH10" s="107"/>
      <c r="WI10" s="107"/>
      <c r="WJ10" s="107"/>
      <c r="WK10" s="107"/>
      <c r="WL10" s="107"/>
      <c r="WM10" s="107"/>
      <c r="WN10" s="107"/>
      <c r="WO10" s="107"/>
      <c r="WP10" s="107"/>
      <c r="WQ10" s="107"/>
      <c r="WR10" s="107"/>
      <c r="WS10" s="107"/>
      <c r="WT10" s="107"/>
      <c r="WU10" s="107"/>
      <c r="WV10" s="107"/>
      <c r="WW10" s="107"/>
      <c r="WX10" s="107"/>
      <c r="WY10" s="107"/>
      <c r="WZ10" s="107"/>
      <c r="XA10" s="107"/>
      <c r="XB10" s="107"/>
      <c r="XC10" s="107"/>
      <c r="XD10" s="107"/>
      <c r="XE10" s="107"/>
      <c r="XF10" s="107"/>
      <c r="XG10" s="107"/>
      <c r="XH10" s="107"/>
      <c r="XI10" s="107"/>
      <c r="XJ10" s="107"/>
      <c r="XK10" s="107"/>
      <c r="XL10" s="107"/>
      <c r="XM10" s="107"/>
      <c r="XN10" s="107"/>
      <c r="XO10" s="107"/>
      <c r="XP10" s="107"/>
      <c r="XQ10" s="107"/>
      <c r="XR10" s="107"/>
      <c r="XS10" s="107"/>
      <c r="XT10" s="107"/>
      <c r="XU10" s="107"/>
      <c r="XV10" s="107"/>
      <c r="XW10" s="107"/>
      <c r="XX10" s="107"/>
      <c r="XY10" s="107"/>
      <c r="XZ10" s="107"/>
      <c r="YA10" s="107"/>
      <c r="YB10" s="107"/>
      <c r="YC10" s="107"/>
      <c r="YD10" s="107"/>
      <c r="YE10" s="107"/>
      <c r="YF10" s="107"/>
      <c r="YG10" s="107"/>
      <c r="YH10" s="107"/>
      <c r="YI10" s="107"/>
      <c r="YJ10" s="107"/>
      <c r="YK10" s="107"/>
      <c r="YL10" s="107"/>
      <c r="YM10" s="107"/>
      <c r="YN10" s="107"/>
      <c r="YO10" s="107"/>
      <c r="YP10" s="107"/>
      <c r="YQ10" s="107"/>
      <c r="YR10" s="107"/>
      <c r="YS10" s="107"/>
      <c r="YT10" s="107"/>
      <c r="YU10" s="107"/>
      <c r="YV10" s="107"/>
      <c r="YW10" s="107"/>
      <c r="YX10" s="107"/>
      <c r="YY10" s="107"/>
      <c r="YZ10" s="107"/>
      <c r="ZA10" s="107"/>
      <c r="ZB10" s="107"/>
      <c r="ZC10" s="107"/>
      <c r="ZD10" s="107"/>
      <c r="ZE10" s="107"/>
      <c r="ZF10" s="107"/>
      <c r="ZG10" s="107"/>
      <c r="ZH10" s="107"/>
      <c r="ZI10" s="107"/>
      <c r="ZJ10" s="107"/>
      <c r="ZK10" s="107"/>
      <c r="ZL10" s="107"/>
      <c r="ZM10" s="107"/>
      <c r="ZN10" s="107"/>
      <c r="ZO10" s="107"/>
      <c r="ZP10" s="107"/>
      <c r="ZQ10" s="107"/>
      <c r="ZR10" s="107"/>
      <c r="ZS10" s="107"/>
      <c r="ZT10" s="107"/>
      <c r="ZU10" s="107"/>
      <c r="ZV10" s="107"/>
      <c r="ZW10" s="107"/>
      <c r="ZX10" s="107"/>
      <c r="ZY10" s="107"/>
      <c r="ZZ10" s="107"/>
      <c r="AAA10" s="107"/>
      <c r="AAB10" s="107"/>
      <c r="AAC10" s="107"/>
      <c r="AAD10" s="107"/>
      <c r="AAE10" s="107"/>
      <c r="AAF10" s="107"/>
      <c r="AAG10" s="107"/>
      <c r="AAH10" s="107"/>
      <c r="AAI10" s="107"/>
      <c r="AAJ10" s="107"/>
      <c r="AAK10" s="107"/>
      <c r="AAL10" s="107"/>
      <c r="AAM10" s="107"/>
      <c r="AAN10" s="107"/>
      <c r="AAO10" s="107"/>
      <c r="AAP10" s="107"/>
      <c r="AAQ10" s="107"/>
      <c r="AAR10" s="107"/>
      <c r="AAS10" s="107"/>
      <c r="AAT10" s="107"/>
      <c r="AAU10" s="107"/>
      <c r="AAV10" s="107"/>
      <c r="AAW10" s="107"/>
      <c r="AAX10" s="107"/>
      <c r="AAY10" s="107"/>
      <c r="AAZ10" s="107"/>
      <c r="ABA10" s="107"/>
      <c r="ABB10" s="107"/>
      <c r="ABC10" s="107"/>
      <c r="ABD10" s="107"/>
      <c r="ABE10" s="107"/>
      <c r="ABF10" s="107"/>
      <c r="ABG10" s="107"/>
      <c r="ABH10" s="107"/>
      <c r="ABI10" s="107"/>
      <c r="ABJ10" s="107"/>
      <c r="ABK10" s="107"/>
      <c r="ABL10" s="107"/>
      <c r="ABM10" s="107"/>
      <c r="ABN10" s="107"/>
      <c r="ABO10" s="107"/>
      <c r="ABP10" s="107"/>
      <c r="ABQ10" s="107"/>
      <c r="ABR10" s="107"/>
      <c r="ABS10" s="107"/>
      <c r="ABT10" s="107"/>
      <c r="ABU10" s="107"/>
      <c r="ABV10" s="107"/>
      <c r="ABW10" s="107"/>
      <c r="ABX10" s="107"/>
      <c r="ABY10" s="107"/>
      <c r="ABZ10" s="107"/>
      <c r="ACA10" s="107"/>
      <c r="ACB10" s="107"/>
      <c r="ACC10" s="107"/>
      <c r="ACD10" s="107"/>
      <c r="ACE10" s="107"/>
      <c r="ACF10" s="107"/>
      <c r="ACG10" s="107"/>
      <c r="ACH10" s="107"/>
      <c r="ACI10" s="107"/>
      <c r="ACJ10" s="107"/>
      <c r="ACK10" s="107"/>
      <c r="ACL10" s="107"/>
      <c r="ACM10" s="107"/>
      <c r="ACN10" s="107"/>
      <c r="ACO10" s="107"/>
      <c r="ACP10" s="107"/>
      <c r="ACQ10" s="107"/>
      <c r="ACR10" s="107"/>
      <c r="ACS10" s="107"/>
      <c r="ACT10" s="107"/>
      <c r="ACU10" s="107"/>
      <c r="ACV10" s="107"/>
      <c r="ACW10" s="107"/>
      <c r="ACX10" s="107"/>
      <c r="ACY10" s="107"/>
      <c r="ACZ10" s="107"/>
      <c r="ADA10" s="107"/>
      <c r="ADB10" s="107"/>
      <c r="ADC10" s="107"/>
      <c r="ADD10" s="107"/>
      <c r="ADE10" s="107"/>
      <c r="ADF10" s="107"/>
      <c r="ADG10" s="107"/>
      <c r="ADH10" s="107"/>
      <c r="ADI10" s="107"/>
      <c r="ADJ10" s="107"/>
      <c r="ADK10" s="107"/>
      <c r="ADL10" s="107"/>
      <c r="ADM10" s="107"/>
      <c r="ADN10" s="107"/>
      <c r="ADO10" s="107"/>
      <c r="ADP10" s="107"/>
      <c r="ADQ10" s="107"/>
      <c r="ADR10" s="107"/>
      <c r="ADS10" s="107"/>
      <c r="ADT10" s="107"/>
      <c r="ADU10" s="107"/>
      <c r="ADV10" s="107"/>
      <c r="ADW10" s="107"/>
      <c r="ADX10" s="107"/>
      <c r="ADY10" s="107"/>
      <c r="ADZ10" s="107"/>
      <c r="AEA10" s="107"/>
      <c r="AEB10" s="107"/>
      <c r="AEC10" s="107"/>
      <c r="AED10" s="107"/>
      <c r="AEE10" s="107"/>
      <c r="AEF10" s="107"/>
      <c r="AEG10" s="107"/>
      <c r="AEH10" s="107"/>
      <c r="AEI10" s="107"/>
      <c r="AEJ10" s="107"/>
      <c r="AEK10" s="107"/>
      <c r="AEL10" s="107"/>
      <c r="AEM10" s="107"/>
      <c r="AEN10" s="107"/>
      <c r="AEO10" s="107"/>
      <c r="AEP10" s="107"/>
      <c r="AEQ10" s="107"/>
      <c r="AER10" s="107"/>
      <c r="AES10" s="107"/>
      <c r="AET10" s="107"/>
      <c r="AEU10" s="107"/>
      <c r="AEV10" s="107"/>
      <c r="AEW10" s="107"/>
      <c r="AEX10" s="107"/>
      <c r="AEY10" s="107"/>
      <c r="AEZ10" s="107"/>
      <c r="AFA10" s="107"/>
      <c r="AFB10" s="107"/>
      <c r="AFC10" s="107"/>
      <c r="AFD10" s="107"/>
      <c r="AFE10" s="107"/>
      <c r="AFF10" s="107"/>
      <c r="AFG10" s="107"/>
      <c r="AFH10" s="107"/>
      <c r="AFI10" s="107"/>
      <c r="AFJ10" s="107"/>
      <c r="AFK10" s="107"/>
      <c r="AFL10" s="107"/>
      <c r="AFM10" s="107"/>
      <c r="AFN10" s="107"/>
      <c r="AFO10" s="107"/>
      <c r="AFP10" s="107"/>
      <c r="AFQ10" s="107"/>
      <c r="AFR10" s="107"/>
      <c r="AFS10" s="107"/>
      <c r="AFT10" s="107"/>
      <c r="AFU10" s="107"/>
      <c r="AFV10" s="107"/>
      <c r="AFW10" s="107"/>
      <c r="AFX10" s="107"/>
      <c r="AFY10" s="107"/>
      <c r="AFZ10" s="107"/>
      <c r="AGA10" s="107"/>
      <c r="AGB10" s="107"/>
      <c r="AGC10" s="107"/>
      <c r="AGD10" s="107"/>
      <c r="AGE10" s="107"/>
      <c r="AGF10" s="107"/>
      <c r="AGG10" s="107"/>
      <c r="AGH10" s="107"/>
      <c r="AGI10" s="107"/>
      <c r="AGJ10" s="107"/>
      <c r="AGK10" s="107"/>
      <c r="AGL10" s="107"/>
      <c r="AGM10" s="107"/>
      <c r="AGN10" s="107"/>
      <c r="AGO10" s="107"/>
      <c r="AGP10" s="107"/>
      <c r="AGQ10" s="107"/>
      <c r="AGR10" s="107"/>
      <c r="AGS10" s="107"/>
      <c r="AGT10" s="107"/>
      <c r="AGU10" s="107"/>
      <c r="AGV10" s="107"/>
      <c r="AGW10" s="107"/>
      <c r="AGX10" s="107"/>
      <c r="AGY10" s="107"/>
      <c r="AGZ10" s="107"/>
      <c r="AHA10" s="107"/>
      <c r="AHB10" s="107"/>
      <c r="AHC10" s="107"/>
      <c r="AHD10" s="107"/>
      <c r="AHE10" s="107"/>
      <c r="AHF10" s="107"/>
      <c r="AHG10" s="107"/>
      <c r="AHH10" s="107"/>
      <c r="AHI10" s="107"/>
      <c r="AHJ10" s="107"/>
      <c r="AHK10" s="107"/>
      <c r="AHL10" s="107"/>
      <c r="AHM10" s="107"/>
      <c r="AHN10" s="107"/>
      <c r="AHO10" s="107"/>
      <c r="AHP10" s="107"/>
      <c r="AHQ10" s="107"/>
      <c r="AHR10" s="107"/>
      <c r="AHS10" s="107"/>
      <c r="AHT10" s="107"/>
      <c r="AHU10" s="107"/>
      <c r="AHV10" s="107"/>
      <c r="AHW10" s="107"/>
      <c r="AHX10" s="107"/>
      <c r="AHY10" s="107"/>
      <c r="AHZ10" s="107"/>
      <c r="AIA10" s="107"/>
      <c r="AIB10" s="107"/>
      <c r="AIC10" s="107"/>
      <c r="AID10" s="107"/>
      <c r="AIE10" s="107"/>
      <c r="AIF10" s="107"/>
      <c r="AIG10" s="107"/>
      <c r="AIH10" s="107"/>
      <c r="AII10" s="107"/>
      <c r="AIJ10" s="107"/>
      <c r="AIK10" s="107"/>
      <c r="AIL10" s="107"/>
      <c r="AIM10" s="107"/>
      <c r="AIN10" s="107"/>
      <c r="AIO10" s="107"/>
      <c r="AIP10" s="107"/>
      <c r="AIQ10" s="107"/>
      <c r="AIR10" s="107"/>
      <c r="AIS10" s="107"/>
      <c r="AIT10" s="107"/>
      <c r="AIU10" s="107"/>
      <c r="AIV10" s="107"/>
      <c r="AIW10" s="107"/>
      <c r="AIX10" s="107"/>
      <c r="AIY10" s="107"/>
      <c r="AIZ10" s="107"/>
      <c r="AJA10" s="107"/>
      <c r="AJB10" s="107"/>
      <c r="AJC10" s="107"/>
      <c r="AJD10" s="107"/>
      <c r="AJE10" s="107"/>
      <c r="AJF10" s="107"/>
      <c r="AJG10" s="107"/>
      <c r="AJH10" s="107"/>
      <c r="AJI10" s="107"/>
      <c r="AJJ10" s="107"/>
      <c r="AJK10" s="107"/>
      <c r="AJL10" s="107"/>
      <c r="AJM10" s="107"/>
      <c r="AJN10" s="107"/>
      <c r="AJO10" s="107"/>
      <c r="AJP10" s="107"/>
      <c r="AJQ10" s="107"/>
      <c r="AJR10" s="107"/>
      <c r="AJS10" s="107"/>
      <c r="AJT10" s="107"/>
      <c r="AJU10" s="107"/>
      <c r="AJV10" s="107"/>
      <c r="AJW10" s="107"/>
      <c r="AJX10" s="107"/>
      <c r="AJY10" s="107"/>
      <c r="AJZ10" s="107"/>
      <c r="AKA10" s="107"/>
      <c r="AKB10" s="107"/>
      <c r="AKC10" s="107"/>
      <c r="AKD10" s="107"/>
      <c r="AKE10" s="107"/>
      <c r="AKF10" s="107"/>
      <c r="AKG10" s="107"/>
      <c r="AKH10" s="107"/>
      <c r="AKI10" s="107"/>
      <c r="AKJ10" s="107"/>
      <c r="AKK10" s="107"/>
      <c r="AKL10" s="107"/>
      <c r="AKM10" s="107"/>
      <c r="AKN10" s="107"/>
      <c r="AKO10" s="107"/>
      <c r="AKP10" s="107"/>
      <c r="AKQ10" s="107"/>
      <c r="AKR10" s="107"/>
      <c r="AKS10" s="107"/>
      <c r="AKT10" s="107"/>
      <c r="AKU10" s="107"/>
      <c r="AKV10" s="107"/>
      <c r="AKW10" s="107"/>
      <c r="AKX10" s="107"/>
      <c r="AKY10" s="107"/>
      <c r="AKZ10" s="107"/>
      <c r="ALA10" s="107"/>
      <c r="ALB10" s="107"/>
      <c r="ALC10" s="107"/>
      <c r="ALD10" s="107"/>
      <c r="ALE10" s="107"/>
      <c r="ALF10" s="107"/>
      <c r="ALG10" s="107"/>
      <c r="ALH10" s="107"/>
      <c r="ALI10" s="107"/>
      <c r="ALJ10" s="107"/>
      <c r="ALK10" s="107"/>
      <c r="ALL10" s="107"/>
      <c r="ALM10" s="107"/>
      <c r="ALN10" s="107"/>
      <c r="ALO10" s="107"/>
      <c r="ALP10" s="107"/>
      <c r="ALQ10" s="107"/>
      <c r="ALR10" s="107"/>
      <c r="ALS10" s="107"/>
      <c r="ALT10" s="107"/>
      <c r="ALU10" s="107"/>
      <c r="ALV10" s="107"/>
      <c r="ALW10" s="107"/>
      <c r="ALX10" s="107"/>
      <c r="ALY10" s="107"/>
      <c r="ALZ10" s="107"/>
      <c r="AMA10" s="107"/>
      <c r="AMB10" s="107"/>
      <c r="AMC10" s="107"/>
      <c r="AMD10" s="107"/>
      <c r="AME10" s="107"/>
      <c r="AMF10" s="107"/>
      <c r="AMG10" s="107"/>
      <c r="AMH10" s="107"/>
      <c r="AMI10" s="107"/>
    </row>
    <row r="11" spans="1:1023" s="53" customFormat="1" ht="17.399999999999999" hidden="1">
      <c r="B11" s="62"/>
      <c r="C11" s="95"/>
      <c r="D11" s="112"/>
      <c r="E11" s="96">
        <f>COUNTIF(D4:D10,TRUE())</f>
        <v>0</v>
      </c>
    </row>
    <row r="12" spans="1:1023" s="53" customFormat="1" ht="7.95" customHeight="1" thickBot="1">
      <c r="B12" s="55"/>
      <c r="C12" s="95"/>
      <c r="D12" s="101"/>
      <c r="E12" s="77"/>
    </row>
    <row r="13" spans="1:1023" s="53" customFormat="1" ht="18" thickBot="1">
      <c r="B13" s="113"/>
      <c r="C13" s="114"/>
      <c r="D13" s="115">
        <f>SUM(E4:E10)</f>
        <v>0</v>
      </c>
      <c r="E13" s="116"/>
      <c r="F13" s="53">
        <f>COUNTIF(F4:F10,"NC")</f>
        <v>0</v>
      </c>
    </row>
    <row r="14" spans="1:1023" s="53" customFormat="1" ht="17.399999999999999">
      <c r="B14" s="55"/>
      <c r="D14" s="77" t="str">
        <f>IF(OR(F13&gt;0,D13&lt;4),"NON CONFORME",IF(D13&gt;6.5,"SATISFAISANT !", "A AMELIORER"))</f>
        <v>NON CONFORME</v>
      </c>
    </row>
    <row r="15" spans="1:1023" s="53" customFormat="1" ht="17.399999999999999">
      <c r="B15" s="55"/>
      <c r="D15" s="101"/>
      <c r="E15" s="77"/>
    </row>
    <row r="16" spans="1:1023" s="53" customFormat="1" ht="17.399999999999999">
      <c r="B16" s="55"/>
      <c r="D16" s="101"/>
      <c r="E16" s="77"/>
    </row>
    <row r="17" spans="2:5" s="53" customFormat="1" ht="17.399999999999999">
      <c r="B17" s="55"/>
      <c r="D17" s="101"/>
      <c r="E17" s="77"/>
    </row>
    <row r="18" spans="2:5" s="53" customFormat="1" ht="17.399999999999999">
      <c r="B18" s="55"/>
      <c r="D18" s="101"/>
      <c r="E18" s="77"/>
    </row>
    <row r="19" spans="2:5" s="53" customFormat="1" ht="17.399999999999999">
      <c r="B19" s="55"/>
      <c r="D19" s="101"/>
      <c r="E19" s="77"/>
    </row>
    <row r="20" spans="2:5" s="53" customFormat="1" ht="17.399999999999999">
      <c r="B20" s="55"/>
      <c r="D20" s="101"/>
      <c r="E20" s="77"/>
    </row>
    <row r="21" spans="2:5" s="53" customFormat="1" ht="17.399999999999999">
      <c r="B21" s="55"/>
      <c r="D21" s="101"/>
      <c r="E21" s="77"/>
    </row>
    <row r="22" spans="2:5" s="53" customFormat="1" ht="17.399999999999999">
      <c r="B22" s="55"/>
      <c r="D22" s="101"/>
      <c r="E22" s="77"/>
    </row>
    <row r="23" spans="2:5" s="53" customFormat="1" ht="17.399999999999999">
      <c r="B23" s="55"/>
      <c r="D23" s="101"/>
      <c r="E23" s="77"/>
    </row>
    <row r="24" spans="2:5" s="53" customFormat="1" ht="13.8">
      <c r="B24" s="55"/>
      <c r="D24" s="101"/>
    </row>
    <row r="25" spans="2:5" s="53" customFormat="1" ht="13.8">
      <c r="B25" s="55"/>
      <c r="D25" s="101"/>
    </row>
    <row r="26" spans="2:5" s="53" customFormat="1" ht="13.8">
      <c r="B26" s="55"/>
      <c r="D26" s="101"/>
    </row>
    <row r="27" spans="2:5" s="53" customFormat="1" ht="13.8">
      <c r="B27" s="55"/>
      <c r="D27" s="101"/>
    </row>
    <row r="28" spans="2:5" s="53" customFormat="1" ht="13.8">
      <c r="B28" s="55"/>
      <c r="D28" s="101"/>
    </row>
    <row r="29" spans="2:5" s="53" customFormat="1" ht="13.8">
      <c r="B29" s="55"/>
      <c r="D29" s="101"/>
    </row>
    <row r="30" spans="2:5" s="53" customFormat="1" ht="13.8">
      <c r="B30" s="55"/>
      <c r="D30" s="101"/>
    </row>
    <row r="31" spans="2:5" s="53" customFormat="1" ht="13.8">
      <c r="B31" s="55"/>
      <c r="D31" s="101"/>
    </row>
    <row r="32" spans="2:5" s="53" customFormat="1" ht="13.8">
      <c r="B32" s="55"/>
      <c r="D32" s="101"/>
    </row>
    <row r="33" spans="2:4" s="53" customFormat="1" ht="13.8">
      <c r="B33" s="55"/>
      <c r="D33" s="101"/>
    </row>
    <row r="34" spans="2:4" s="53" customFormat="1" ht="13.8">
      <c r="B34" s="55"/>
      <c r="D34" s="101"/>
    </row>
    <row r="35" spans="2:4" s="53" customFormat="1" ht="13.8">
      <c r="B35" s="55"/>
      <c r="D35" s="101"/>
    </row>
    <row r="36" spans="2:4" s="53" customFormat="1" ht="13.8">
      <c r="B36" s="55"/>
      <c r="D36" s="101"/>
    </row>
    <row r="37" spans="2:4" s="53" customFormat="1" ht="13.8">
      <c r="B37" s="55"/>
      <c r="D37" s="101"/>
    </row>
    <row r="38" spans="2:4" s="53" customFormat="1" ht="13.8">
      <c r="B38" s="55"/>
      <c r="D38" s="101"/>
    </row>
    <row r="39" spans="2:4" s="53" customFormat="1" ht="13.8">
      <c r="B39" s="55"/>
      <c r="D39" s="101"/>
    </row>
    <row r="40" spans="2:4" s="53" customFormat="1" ht="13.8">
      <c r="B40" s="55"/>
      <c r="D40" s="101"/>
    </row>
    <row r="41" spans="2:4" s="53" customFormat="1" ht="13.8">
      <c r="B41" s="55"/>
      <c r="D41" s="101"/>
    </row>
    <row r="42" spans="2:4" s="53" customFormat="1" ht="13.8">
      <c r="B42" s="55"/>
      <c r="D42" s="101"/>
    </row>
  </sheetData>
  <mergeCells count="1">
    <mergeCell ref="B2:C2"/>
  </mergeCells>
  <conditionalFormatting sqref="D4:D5">
    <cfRule type="expression" dxfId="39" priority="29" stopIfTrue="1">
      <formula>NOT(ISERROR(SEARCH("Jamais",D4)))</formula>
    </cfRule>
  </conditionalFormatting>
  <conditionalFormatting sqref="D9">
    <cfRule type="expression" dxfId="38" priority="30" stopIfTrue="1">
      <formula>NOT(ISERROR(SEARCH("Jamais",D9)))</formula>
    </cfRule>
  </conditionalFormatting>
  <conditionalFormatting sqref="D14">
    <cfRule type="expression" dxfId="37" priority="32" stopIfTrue="1">
      <formula>NOT(ISERROR(SEARCH("NON CONFORME",D14)))</formula>
    </cfRule>
  </conditionalFormatting>
  <conditionalFormatting sqref="D14">
    <cfRule type="expression" dxfId="36" priority="31" stopIfTrue="1">
      <formula>NOT(ISERROR(SEARCH("SATISFAISANT !",D14)))</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Liste_déroulante!$A$21:$A$23</xm:f>
          </x14:formula1>
          <xm:sqref>D4:D10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15"/>
  <sheetViews>
    <sheetView workbookViewId="0"/>
  </sheetViews>
  <sheetFormatPr baseColWidth="10" defaultColWidth="11" defaultRowHeight="17.399999999999999"/>
  <cols>
    <col min="1" max="1" width="1.88671875" style="118" customWidth="1"/>
    <col min="2" max="2" width="5.109375" style="118" customWidth="1"/>
    <col min="3" max="3" width="117.88671875" style="120" customWidth="1"/>
    <col min="4" max="4" width="32.109375" style="77" customWidth="1"/>
    <col min="5" max="6" width="2.6640625" style="120" hidden="1" customWidth="1"/>
    <col min="7" max="26" width="11" style="120" customWidth="1"/>
    <col min="27" max="1022" width="11" style="118" customWidth="1"/>
    <col min="1023" max="1023" width="11" customWidth="1"/>
  </cols>
  <sheetData>
    <row r="1" spans="2:6" ht="28.8" thickBot="1">
      <c r="B1" s="140" t="s">
        <v>83</v>
      </c>
      <c r="C1" s="140"/>
      <c r="D1" s="119" t="s">
        <v>2</v>
      </c>
    </row>
    <row r="2" spans="2:6" ht="18" thickBot="1">
      <c r="B2" s="141"/>
      <c r="C2" s="141"/>
      <c r="D2" s="141"/>
    </row>
    <row r="3" spans="2:6" ht="18" thickBot="1">
      <c r="B3" s="121" t="s">
        <v>84</v>
      </c>
      <c r="C3" s="122" t="s">
        <v>85</v>
      </c>
      <c r="D3" s="123" t="s">
        <v>86</v>
      </c>
      <c r="E3" s="124"/>
    </row>
    <row r="4" spans="2:6" ht="16.95" customHeight="1">
      <c r="B4" s="121">
        <v>1</v>
      </c>
      <c r="C4" s="125" t="s">
        <v>87</v>
      </c>
      <c r="D4" s="126"/>
      <c r="E4" s="120">
        <f>IF(D4="Oui ",1,0)</f>
        <v>0</v>
      </c>
    </row>
    <row r="5" spans="2:6">
      <c r="B5" s="121">
        <f t="shared" ref="B5:B10" si="0">+B4+1</f>
        <v>2</v>
      </c>
      <c r="C5" s="127" t="s">
        <v>88</v>
      </c>
      <c r="D5" s="128"/>
      <c r="E5" s="120">
        <f>IF(D5="Oui ",1,0)</f>
        <v>0</v>
      </c>
    </row>
    <row r="6" spans="2:6">
      <c r="B6" s="121">
        <f t="shared" si="0"/>
        <v>3</v>
      </c>
      <c r="C6" s="127" t="s">
        <v>89</v>
      </c>
      <c r="D6" s="128"/>
      <c r="E6" s="120">
        <f>IF(D6="Souvent",0,IF(D6="Parfois",0.5,(IF(D6="Jamais",1,0))))</f>
        <v>0</v>
      </c>
      <c r="F6" s="120">
        <f>IF(D6="Toujours","NC",0)</f>
        <v>0</v>
      </c>
    </row>
    <row r="7" spans="2:6" ht="34.799999999999997">
      <c r="B7" s="121">
        <f t="shared" si="0"/>
        <v>4</v>
      </c>
      <c r="C7" s="127" t="s">
        <v>90</v>
      </c>
      <c r="D7" s="128"/>
      <c r="E7" s="120">
        <f>IF(D7="Oui ",1,0)</f>
        <v>0</v>
      </c>
    </row>
    <row r="8" spans="2:6">
      <c r="B8" s="121">
        <f t="shared" si="0"/>
        <v>5</v>
      </c>
      <c r="C8" s="127" t="s">
        <v>91</v>
      </c>
      <c r="D8" s="128"/>
      <c r="E8" s="120">
        <f>IF(D8="Non ",1,0)</f>
        <v>0</v>
      </c>
    </row>
    <row r="9" spans="2:6">
      <c r="B9" s="121">
        <f t="shared" si="0"/>
        <v>6</v>
      </c>
      <c r="C9" s="127" t="s">
        <v>92</v>
      </c>
      <c r="D9" s="128"/>
      <c r="E9" s="120">
        <f>IF(D9="Beaucoup",0,IF(D9="Quelques unes",1,(IF(D9="Aucune",1,0))))</f>
        <v>0</v>
      </c>
      <c r="F9" s="120">
        <f>IF(D9="Quelques unes","NC",IF(D9="Beaucoup","NC",0))</f>
        <v>0</v>
      </c>
    </row>
    <row r="10" spans="2:6" ht="34.799999999999997">
      <c r="B10" s="121">
        <f t="shared" si="0"/>
        <v>7</v>
      </c>
      <c r="C10" s="127" t="s">
        <v>93</v>
      </c>
      <c r="D10" s="129"/>
      <c r="E10" s="120">
        <f>IF(D10="Jamais",0,IF(D10="Parfois",0.5,(IF(D10="Systématiquement",1,IF(D10="Je passe par le sas",1,0)))))</f>
        <v>0</v>
      </c>
      <c r="F10" s="120">
        <f>IF(D10="Parfois ","NC",IF(D10="Jamais ","NC",0))</f>
        <v>0</v>
      </c>
    </row>
    <row r="11" spans="2:6" ht="34.799999999999997">
      <c r="B11" s="121">
        <v>8</v>
      </c>
      <c r="C11" s="127" t="s">
        <v>94</v>
      </c>
      <c r="D11" s="128"/>
      <c r="E11" s="120">
        <f>IF(D11="Jamais",0,IF(D11="Parfois",0.5,(IF(D11="Entre chaque bande",1,0))))</f>
        <v>0</v>
      </c>
      <c r="F11" s="120">
        <f>IF(D11="Jamais","NC",0)</f>
        <v>0</v>
      </c>
    </row>
    <row r="12" spans="2:6" ht="35.4" thickBot="1">
      <c r="B12" s="130">
        <v>9</v>
      </c>
      <c r="C12" s="131" t="s">
        <v>95</v>
      </c>
      <c r="D12" s="132"/>
      <c r="E12" s="120">
        <f>IF(D12="Jamais",0,IF(D12="Parfois",0.5,(IF(D12="Toujours",1,0))))</f>
        <v>0</v>
      </c>
    </row>
    <row r="13" spans="2:6" ht="18" thickBot="1">
      <c r="B13" s="133"/>
      <c r="C13" s="134"/>
      <c r="D13" s="135"/>
    </row>
    <row r="14" spans="2:6" ht="18" thickBot="1">
      <c r="B14" s="136"/>
      <c r="C14" s="137"/>
      <c r="D14" s="138">
        <f>IF(D3="Absence de parcours",E3,SUM(E4:E12))</f>
        <v>0</v>
      </c>
      <c r="F14" s="120">
        <f>COUNTIF(F3:F12,"NC")</f>
        <v>0</v>
      </c>
    </row>
    <row r="15" spans="2:6">
      <c r="B15" s="77"/>
      <c r="C15" s="118"/>
      <c r="D15" s="139" t="str">
        <f>IF(D3="Absence de parcours","Non concerné",IF(OR(F14&gt;0,D14&lt;5),"NON CONFORME",IF(D14&lt;=7.5,"A AMELIORER","SATISFAISANT !")))</f>
        <v>NON CONFORME</v>
      </c>
    </row>
  </sheetData>
  <mergeCells count="2">
    <mergeCell ref="B1:C1"/>
    <mergeCell ref="B2:D2"/>
  </mergeCells>
  <conditionalFormatting sqref="D9">
    <cfRule type="expression" dxfId="35" priority="38" stopIfTrue="1">
      <formula>NOT(ISERROR(SEARCH("Beaucoup",D9)))</formula>
    </cfRule>
  </conditionalFormatting>
  <conditionalFormatting sqref="D10">
    <cfRule type="expression" dxfId="34" priority="37" stopIfTrue="1">
      <formula>NOT(ISERROR(SEARCH("Jamais",D10)))</formula>
    </cfRule>
  </conditionalFormatting>
  <conditionalFormatting sqref="D11">
    <cfRule type="expression" dxfId="33" priority="35" stopIfTrue="1">
      <formula>NOT(ISERROR(SEARCH("Jamais",D11)))</formula>
    </cfRule>
  </conditionalFormatting>
  <conditionalFormatting sqref="D15">
    <cfRule type="expression" dxfId="32" priority="34" stopIfTrue="1">
      <formula>NOT(ISERROR(SEARCH("NON CONFORME",D15)))</formula>
    </cfRule>
  </conditionalFormatting>
  <conditionalFormatting sqref="D10">
    <cfRule type="expression" dxfId="31" priority="36" stopIfTrue="1">
      <formula>NOT(ISERROR(SEARCH("Parfois",D10)))</formula>
    </cfRule>
  </conditionalFormatting>
  <conditionalFormatting sqref="D9">
    <cfRule type="expression" dxfId="30" priority="39" stopIfTrue="1">
      <formula>NOT(ISERROR(SEARCH("Quelques unes",D9)))</formula>
    </cfRule>
  </conditionalFormatting>
  <conditionalFormatting sqref="D15">
    <cfRule type="expression" dxfId="29" priority="33" stopIfTrue="1">
      <formula>NOT(ISERROR(SEARCH("SATISFAISANT !",D15)))</formula>
    </cfRule>
  </conditionalFormatting>
  <conditionalFormatting sqref="D6">
    <cfRule type="expression" dxfId="28" priority="40" stopIfTrue="1">
      <formula>NOT(ISERROR(SEARCH("Toujours",D6)))</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7">
        <x14:dataValidation type="list" allowBlank="1" showInputMessage="1" showErrorMessage="1">
          <x14:formula1>
            <xm:f>Liste_déroulante!$F$43:$F$44</xm:f>
          </x14:formula1>
          <xm:sqref>D4</xm:sqref>
        </x14:dataValidation>
        <x14:dataValidation type="list" allowBlank="1" showInputMessage="1" showErrorMessage="1">
          <x14:formula1>
            <xm:f>Liste_déroulante!$F$43:$F$44</xm:f>
          </x14:formula1>
          <xm:sqref>D5 D7:D8</xm:sqref>
        </x14:dataValidation>
        <x14:dataValidation type="list" allowBlank="1" showInputMessage="1" showErrorMessage="1">
          <x14:formula1>
            <xm:f>Liste_déroulante!$B$43:$B$45</xm:f>
          </x14:formula1>
          <xm:sqref>D6 D12</xm:sqref>
        </x14:dataValidation>
        <x14:dataValidation type="list" allowBlank="1" showInputMessage="1" showErrorMessage="1">
          <x14:formula1>
            <xm:f>Liste_déroulante!$C$43:$C$45</xm:f>
          </x14:formula1>
          <xm:sqref>D9</xm:sqref>
        </x14:dataValidation>
        <x14:dataValidation type="list" allowBlank="1" showInputMessage="1" showErrorMessage="1">
          <x14:formula1>
            <xm:f>Liste_déroulante!$D$43:$D$46</xm:f>
          </x14:formula1>
          <xm:sqref>D10</xm:sqref>
        </x14:dataValidation>
        <x14:dataValidation type="list" allowBlank="1" showInputMessage="1" showErrorMessage="1">
          <x14:formula1>
            <xm:f>Liste_déroulante!$E$43:$E$45</xm:f>
          </x14:formula1>
          <xm:sqref>D11</xm:sqref>
        </x14:dataValidation>
        <x14:dataValidation type="list" allowBlank="1" showInputMessage="1" showErrorMessage="1">
          <x14:formula1>
            <xm:f>Liste_déroulante!$G$43:$G$44</xm:f>
          </x14:formula1>
          <xm:sqref>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38"/>
  <sheetViews>
    <sheetView workbookViewId="0"/>
  </sheetViews>
  <sheetFormatPr baseColWidth="10" defaultColWidth="11" defaultRowHeight="17.399999999999999"/>
  <cols>
    <col min="1" max="1" width="0.109375" style="120" customWidth="1"/>
    <col min="2" max="2" width="11" style="118" customWidth="1"/>
    <col min="3" max="3" width="85.44140625" style="118" customWidth="1"/>
    <col min="4" max="4" width="31.77734375" style="118" customWidth="1"/>
    <col min="5" max="5" width="5.77734375" style="118" hidden="1" customWidth="1"/>
    <col min="6" max="6" width="11" style="120" hidden="1" customWidth="1"/>
    <col min="7" max="40" width="11" style="120" customWidth="1"/>
    <col min="41" max="1023" width="11" style="118" customWidth="1"/>
    <col min="1024" max="1024" width="11" customWidth="1"/>
  </cols>
  <sheetData>
    <row r="1" spans="2:6" ht="18" thickBot="1">
      <c r="B1" s="77"/>
      <c r="C1" s="120"/>
      <c r="D1" s="120"/>
      <c r="E1" s="120"/>
    </row>
    <row r="2" spans="2:6" ht="28.8" thickBot="1">
      <c r="B2" s="158" t="s">
        <v>96</v>
      </c>
      <c r="C2" s="158"/>
      <c r="D2" s="142" t="s">
        <v>2</v>
      </c>
      <c r="E2" s="120"/>
    </row>
    <row r="3" spans="2:6" ht="18" thickBot="1">
      <c r="B3" s="143"/>
      <c r="C3" s="104"/>
      <c r="D3" s="144"/>
      <c r="E3" s="120"/>
    </row>
    <row r="4" spans="2:6" ht="34.799999999999997">
      <c r="B4" s="145">
        <v>1</v>
      </c>
      <c r="C4" s="146" t="s">
        <v>97</v>
      </c>
      <c r="D4" s="147"/>
      <c r="E4" s="148">
        <f>IF(D4="Systématique ",1,IF(D4="Parfois",0.5,0))</f>
        <v>0</v>
      </c>
    </row>
    <row r="5" spans="2:6" ht="34.799999999999997">
      <c r="B5" s="145">
        <f>+B4+1</f>
        <v>2</v>
      </c>
      <c r="C5" s="146" t="s">
        <v>98</v>
      </c>
      <c r="D5" s="149"/>
      <c r="E5" s="120">
        <f>IF(D5="Oui",1,0)</f>
        <v>0</v>
      </c>
      <c r="F5" s="120">
        <f>IF(D5="Non", "NC",0)</f>
        <v>0</v>
      </c>
    </row>
    <row r="6" spans="2:6" ht="34.799999999999997">
      <c r="B6" s="145">
        <f>+B5+1</f>
        <v>3</v>
      </c>
      <c r="C6" s="146" t="s">
        <v>99</v>
      </c>
      <c r="D6" s="149"/>
      <c r="E6" s="120">
        <f>IF(D6="Oui",1,0)</f>
        <v>0</v>
      </c>
      <c r="F6" s="120">
        <f>IF(D6="Non", "NC",0)</f>
        <v>0</v>
      </c>
    </row>
    <row r="7" spans="2:6" ht="34.799999999999997">
      <c r="B7" s="145">
        <f>+B6+1</f>
        <v>4</v>
      </c>
      <c r="C7" s="146" t="s">
        <v>100</v>
      </c>
      <c r="D7" s="149"/>
      <c r="E7" s="120">
        <f>IF(D7="Systématique ",1,IF(D7="Parfois",0.5,0))</f>
        <v>0</v>
      </c>
    </row>
    <row r="8" spans="2:6" ht="35.4" thickBot="1">
      <c r="B8" s="150">
        <f>+B7+1</f>
        <v>5</v>
      </c>
      <c r="C8" s="151" t="s">
        <v>101</v>
      </c>
      <c r="D8" s="152"/>
      <c r="E8" s="120">
        <f>IF(D8="Oui",1,IF(D8="Non",0,IF(D8="Mon eau est déjà conforme",1,0)))</f>
        <v>0</v>
      </c>
    </row>
    <row r="9" spans="2:6" ht="0.6" customHeight="1" thickBot="1">
      <c r="B9" s="153"/>
      <c r="C9" s="95"/>
      <c r="D9" s="154"/>
      <c r="E9" s="120"/>
    </row>
    <row r="10" spans="2:6" ht="18" thickBot="1">
      <c r="B10" s="155"/>
      <c r="C10" s="156"/>
      <c r="D10" s="157">
        <f>SUM(E4:E8)</f>
        <v>0</v>
      </c>
      <c r="E10" s="120"/>
      <c r="F10" s="120">
        <f>COUNTIF(F4:F8,"NC")</f>
        <v>0</v>
      </c>
    </row>
    <row r="11" spans="2:6">
      <c r="B11" s="77"/>
      <c r="C11" s="120"/>
      <c r="D11" s="139" t="str">
        <f>IF(OR(F10&gt;0,D10&lt;3),"NON CONFORME",IF(D10&gt;4.5,"SATISFAISANT !", "A AMELIORER"))</f>
        <v>NON CONFORME</v>
      </c>
      <c r="E11" s="120"/>
    </row>
    <row r="12" spans="2:6" s="120" customFormat="1"/>
    <row r="13" spans="2:6" s="120" customFormat="1"/>
    <row r="14" spans="2:6" s="120" customFormat="1"/>
    <row r="15" spans="2:6" s="120" customFormat="1"/>
    <row r="16" spans="2:6" s="120" customFormat="1"/>
    <row r="17" s="120" customFormat="1"/>
    <row r="18" s="120" customFormat="1"/>
    <row r="19" s="120" customFormat="1"/>
    <row r="20" s="120" customFormat="1"/>
    <row r="21" s="120" customFormat="1"/>
    <row r="22" s="120" customFormat="1"/>
    <row r="23" s="120" customFormat="1"/>
    <row r="24" s="120" customFormat="1"/>
    <row r="25" s="120" customFormat="1"/>
    <row r="26" s="120" customFormat="1"/>
    <row r="27" s="120" customFormat="1"/>
    <row r="28" s="120" customFormat="1"/>
    <row r="29" s="120" customFormat="1"/>
    <row r="30" s="120" customFormat="1"/>
    <row r="31" s="120" customFormat="1"/>
    <row r="32" s="120" customFormat="1"/>
    <row r="33" s="120" customFormat="1"/>
    <row r="34" s="120" customFormat="1"/>
    <row r="35" s="120" customFormat="1"/>
    <row r="36" s="120" customFormat="1"/>
    <row r="37" s="120" customFormat="1"/>
    <row r="38" s="120" customFormat="1"/>
  </sheetData>
  <mergeCells count="1">
    <mergeCell ref="B2:C2"/>
  </mergeCells>
  <conditionalFormatting sqref="D11">
    <cfRule type="expression" dxfId="27" priority="43" stopIfTrue="1">
      <formula>NOT(ISERROR(SEARCH("NON CONFORME",D11)))</formula>
    </cfRule>
  </conditionalFormatting>
  <conditionalFormatting sqref="D5:D6">
    <cfRule type="expression" dxfId="26" priority="41" stopIfTrue="1">
      <formula>NOT(ISERROR(SEARCH("Non",D5)))</formula>
    </cfRule>
  </conditionalFormatting>
  <conditionalFormatting sqref="D11">
    <cfRule type="expression" dxfId="25" priority="42" stopIfTrue="1">
      <formula>NOT(ISERROR(SEARCH("SATISFAISANT !",D11)))</formula>
    </cfRule>
  </conditionalFormatting>
  <pageMargins left="0.25" right="0.25" top="0.30000000000000004" bottom="0.30000000000000004" header="0.30000000000000004" footer="0.30000000000000004"/>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3">
        <x14:dataValidation type="list" allowBlank="1" showInputMessage="1" showErrorMessage="1">
          <x14:formula1>
            <xm:f>Liste_déroulante!$A$27:$A$29</xm:f>
          </x14:formula1>
          <xm:sqref>D4 D7</xm:sqref>
        </x14:dataValidation>
        <x14:dataValidation type="list" allowBlank="1" showInputMessage="1" showErrorMessage="1">
          <x14:formula1>
            <xm:f>Liste_déroulante!$B$27:$B$28</xm:f>
          </x14:formula1>
          <xm:sqref>D5:D6</xm:sqref>
        </x14:dataValidation>
        <x14:dataValidation type="list" allowBlank="1" showInputMessage="1" showErrorMessage="1">
          <x14:formula1>
            <xm:f>Liste_déroulante!$C$27:$C$29</xm:f>
          </x14:formula1>
          <xm:sqref>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4"/>
  <sheetViews>
    <sheetView workbookViewId="0"/>
  </sheetViews>
  <sheetFormatPr baseColWidth="10" defaultColWidth="59.88671875" defaultRowHeight="14.4"/>
  <cols>
    <col min="1" max="1" width="2.77734375" style="159" customWidth="1"/>
    <col min="2" max="2" width="5.6640625" style="159" customWidth="1"/>
    <col min="3" max="3" width="66" style="159" customWidth="1"/>
    <col min="4" max="4" width="40" style="159" customWidth="1"/>
    <col min="5" max="5" width="2" style="160" hidden="1" customWidth="1"/>
    <col min="6" max="6" width="7.88671875" style="160" hidden="1" customWidth="1"/>
    <col min="7" max="7" width="11.33203125" style="160" hidden="1" customWidth="1"/>
    <col min="8" max="8" width="65" style="160" customWidth="1"/>
    <col min="9" max="9" width="24" style="159" customWidth="1"/>
    <col min="10" max="10" width="0.44140625" style="159" customWidth="1"/>
    <col min="11" max="11" width="59.88671875" style="159" customWidth="1"/>
    <col min="12" max="16384" width="59.88671875" style="159"/>
  </cols>
  <sheetData>
    <row r="1" spans="2:10" ht="15" thickBot="1"/>
    <row r="2" spans="2:10" ht="26.85" customHeight="1" thickBot="1">
      <c r="B2" s="192" t="s">
        <v>102</v>
      </c>
      <c r="C2" s="192"/>
      <c r="D2" s="192"/>
      <c r="E2" s="192"/>
      <c r="F2" s="192"/>
      <c r="G2" s="192"/>
      <c r="H2" s="192"/>
      <c r="I2" s="192"/>
    </row>
    <row r="3" spans="2:10" ht="26.85" customHeight="1" thickBot="1">
      <c r="B3" s="161"/>
      <c r="C3" s="161"/>
      <c r="D3" s="161"/>
      <c r="E3" s="161"/>
      <c r="F3" s="161"/>
      <c r="G3" s="161"/>
      <c r="H3" s="161"/>
      <c r="I3" s="161"/>
    </row>
    <row r="4" spans="2:10" ht="26.85" customHeight="1" thickBot="1">
      <c r="B4" s="162"/>
      <c r="C4" s="193" t="s">
        <v>103</v>
      </c>
      <c r="D4" s="193"/>
      <c r="E4" s="193"/>
      <c r="F4" s="193"/>
      <c r="G4" s="193"/>
      <c r="H4" s="193"/>
      <c r="I4" s="193"/>
    </row>
    <row r="5" spans="2:10" ht="51" customHeight="1" thickBot="1">
      <c r="B5" s="163"/>
      <c r="C5" s="164" t="s">
        <v>104</v>
      </c>
      <c r="D5" s="165" t="s">
        <v>105</v>
      </c>
      <c r="E5" s="166"/>
      <c r="F5" s="159"/>
      <c r="G5" s="167"/>
      <c r="H5" s="164" t="s">
        <v>106</v>
      </c>
      <c r="I5" s="165" t="s">
        <v>107</v>
      </c>
    </row>
    <row r="6" spans="2:10" ht="51" customHeight="1" thickBot="1">
      <c r="B6" s="168">
        <v>1</v>
      </c>
      <c r="C6" s="169" t="s">
        <v>108</v>
      </c>
      <c r="D6" s="170"/>
      <c r="E6" s="171">
        <f>IF(D6="Un épandage immédiat sans enfouissement",0,IF(D6="",0,1))</f>
        <v>0</v>
      </c>
      <c r="F6" s="172">
        <f>IF(D6="Un épandage immédiat sans enfouissement","NC",0)</f>
        <v>0</v>
      </c>
      <c r="G6" s="173">
        <v>1</v>
      </c>
      <c r="H6" s="174" t="s">
        <v>109</v>
      </c>
      <c r="I6" s="175"/>
      <c r="J6" s="160">
        <f>IF(I6="Oui",1,IF(I6="Peux mieux faire ",0.5,0))</f>
        <v>0</v>
      </c>
    </row>
    <row r="7" spans="2:10" ht="64.95" customHeight="1" thickBot="1">
      <c r="B7" s="176">
        <f t="shared" ref="B7:B12" si="0">B6+1</f>
        <v>2</v>
      </c>
      <c r="C7" s="177" t="s">
        <v>110</v>
      </c>
      <c r="D7" s="178"/>
      <c r="E7" s="171">
        <f>IF(D7="Oui",1,0)</f>
        <v>0</v>
      </c>
      <c r="F7" s="171"/>
      <c r="G7" s="179">
        <f>G6+1</f>
        <v>2</v>
      </c>
      <c r="H7" s="180" t="s">
        <v>111</v>
      </c>
      <c r="I7" s="181"/>
      <c r="J7" s="160">
        <f>IF(I7="Oui",1,IF(I7="Peux mieux faire ",0.5,0))</f>
        <v>0</v>
      </c>
    </row>
    <row r="8" spans="2:10" ht="36.6" customHeight="1">
      <c r="B8" s="182">
        <f t="shared" si="0"/>
        <v>3</v>
      </c>
      <c r="C8" s="183" t="s">
        <v>112</v>
      </c>
      <c r="D8" s="129"/>
      <c r="E8" s="171">
        <f>IF(D8="Non ",1,0)</f>
        <v>0</v>
      </c>
      <c r="F8" s="160">
        <f>IF(D8="Oui","NC",0)</f>
        <v>0</v>
      </c>
      <c r="G8" s="184"/>
      <c r="I8" s="185"/>
    </row>
    <row r="9" spans="2:10" ht="36.6" customHeight="1">
      <c r="B9" s="182">
        <f t="shared" si="0"/>
        <v>4</v>
      </c>
      <c r="C9" s="186" t="s">
        <v>113</v>
      </c>
      <c r="D9" s="129"/>
      <c r="E9" s="171">
        <f>IF(D9="Oui",1,0)</f>
        <v>0</v>
      </c>
      <c r="G9" s="184"/>
      <c r="I9" s="185"/>
    </row>
    <row r="10" spans="2:10" ht="36.6" customHeight="1">
      <c r="B10" s="182">
        <f t="shared" si="0"/>
        <v>5</v>
      </c>
      <c r="C10" s="186" t="s">
        <v>114</v>
      </c>
      <c r="D10" s="129"/>
      <c r="E10" s="171">
        <f>IF(D10="Oui",1,0)</f>
        <v>0</v>
      </c>
      <c r="G10" s="184"/>
      <c r="I10" s="185"/>
    </row>
    <row r="11" spans="2:10" ht="49.5" customHeight="1">
      <c r="B11" s="182">
        <f t="shared" si="0"/>
        <v>6</v>
      </c>
      <c r="C11" s="186" t="s">
        <v>115</v>
      </c>
      <c r="D11" s="129"/>
      <c r="E11" s="171">
        <f>IF(D11="Systématique ",1,IF(D11="Parfois",0.5,0))</f>
        <v>0</v>
      </c>
      <c r="F11" s="160">
        <f>IF(D11="Jamais ","NC",0)</f>
        <v>0</v>
      </c>
      <c r="G11" s="184"/>
      <c r="I11" s="185"/>
    </row>
    <row r="12" spans="2:10" ht="36.6" customHeight="1">
      <c r="B12" s="182">
        <f t="shared" si="0"/>
        <v>7</v>
      </c>
      <c r="C12" s="187" t="s">
        <v>116</v>
      </c>
      <c r="D12" s="129"/>
      <c r="E12" s="171">
        <f>IF(D12="Oui",1,IF(D12="Peux mieux faire ",0.5,0))</f>
        <v>0</v>
      </c>
      <c r="G12" s="184"/>
      <c r="I12" s="185"/>
    </row>
    <row r="13" spans="2:10" ht="18.75" customHeight="1" thickBot="1">
      <c r="B13" s="194"/>
      <c r="C13" s="194"/>
      <c r="D13" s="194"/>
      <c r="E13" s="188"/>
      <c r="F13" s="160">
        <f>COUNTIF(F6:F12,"NC")</f>
        <v>0</v>
      </c>
      <c r="G13" s="184"/>
      <c r="I13" s="185"/>
    </row>
    <row r="14" spans="2:10" ht="18" thickBot="1">
      <c r="B14" s="195">
        <f>IF(D5="Oui",SUM(E6:E12),IF(I5="Oui",SUM(J6:J7),0))</f>
        <v>0</v>
      </c>
      <c r="C14" s="195"/>
      <c r="D14" s="195"/>
      <c r="E14" s="195"/>
      <c r="F14" s="195"/>
      <c r="G14" s="195"/>
      <c r="H14" s="195"/>
      <c r="I14" s="195"/>
    </row>
    <row r="15" spans="2:10" s="160" customFormat="1" ht="27.75" customHeight="1" thickBot="1">
      <c r="B15" s="195" t="str">
        <f>IF(F13&gt;0,"NON CONFORME",IF(AND(D5="Oui",B14=7),"SATISFAISANT !",IF(AND(D5="Oui",B14&gt;3),"A AMELIORER",IF(AND(D5="Oui",B14&lt;=3.5),"NON CONFORME",IF(AND(I5="Oui",B14=2),"SATISFAISANT !",IF(AND(I5="Oui",B14&gt;0.5),"A AMELIORER",IF(AND(I5="Oui",B14&lt;1),"NON CONFORME"," ")))))))</f>
        <v>NON CONFORME</v>
      </c>
      <c r="C15" s="195"/>
      <c r="D15" s="195"/>
      <c r="E15" s="195"/>
      <c r="F15" s="195"/>
      <c r="G15" s="195"/>
      <c r="H15" s="195"/>
      <c r="I15" s="195"/>
    </row>
    <row r="16" spans="2:10" s="160" customFormat="1" ht="17.399999999999999">
      <c r="C16" s="189"/>
    </row>
    <row r="17" spans="3:8" s="160" customFormat="1" ht="18">
      <c r="C17" s="190"/>
      <c r="D17" s="190" t="s">
        <v>117</v>
      </c>
      <c r="E17" s="190"/>
      <c r="F17" s="190"/>
      <c r="G17" s="190"/>
      <c r="H17" s="190"/>
    </row>
    <row r="18" spans="3:8" s="160" customFormat="1" ht="18">
      <c r="C18" s="190"/>
      <c r="D18" s="191" t="s">
        <v>118</v>
      </c>
      <c r="E18" s="190"/>
      <c r="F18" s="190"/>
      <c r="G18" s="190"/>
      <c r="H18" s="190"/>
    </row>
    <row r="19" spans="3:8" s="160" customFormat="1" ht="18">
      <c r="C19" s="190"/>
      <c r="D19" s="190"/>
      <c r="E19" s="190"/>
      <c r="F19" s="190"/>
      <c r="G19" s="190"/>
      <c r="H19" s="190"/>
    </row>
    <row r="20" spans="3:8" s="160" customFormat="1"/>
    <row r="21" spans="3:8" s="160" customFormat="1"/>
    <row r="22" spans="3:8" s="160" customFormat="1"/>
    <row r="23" spans="3:8" s="160" customFormat="1"/>
    <row r="24" spans="3:8" s="160" customFormat="1"/>
    <row r="25" spans="3:8" s="160" customFormat="1"/>
    <row r="26" spans="3:8" s="160" customFormat="1"/>
    <row r="27" spans="3:8" s="160" customFormat="1"/>
    <row r="28" spans="3:8" s="160" customFormat="1"/>
    <row r="29" spans="3:8" s="160" customFormat="1"/>
    <row r="30" spans="3:8" s="160" customFormat="1"/>
    <row r="31" spans="3:8" s="160" customFormat="1"/>
    <row r="32" spans="3:8" s="160" customFormat="1"/>
    <row r="33" s="160" customFormat="1"/>
    <row r="34" s="160" customFormat="1"/>
    <row r="35" s="160" customFormat="1"/>
    <row r="36" s="160" customFormat="1"/>
    <row r="37" s="160" customFormat="1"/>
    <row r="38" s="160" customFormat="1"/>
    <row r="39" s="160" customFormat="1"/>
    <row r="40" s="160" customFormat="1"/>
    <row r="41" s="160" customFormat="1"/>
    <row r="42" s="160" customFormat="1"/>
    <row r="43" s="160" customFormat="1"/>
    <row r="44" s="160" customFormat="1"/>
    <row r="45" s="160" customFormat="1"/>
    <row r="46" s="160" customFormat="1"/>
    <row r="47" s="160" customFormat="1"/>
    <row r="48" s="160" customFormat="1"/>
    <row r="49" s="160" customFormat="1"/>
    <row r="50" s="160" customFormat="1"/>
    <row r="51" s="160" customFormat="1"/>
    <row r="52" s="160" customFormat="1"/>
    <row r="53" s="160" customFormat="1"/>
    <row r="54" s="160" customFormat="1"/>
    <row r="55" s="160" customFormat="1"/>
    <row r="56" s="160" customFormat="1"/>
    <row r="57" s="160" customFormat="1"/>
    <row r="58" s="160" customFormat="1"/>
    <row r="59" s="160" customFormat="1"/>
    <row r="60" s="160" customFormat="1"/>
    <row r="61" s="160" customFormat="1"/>
    <row r="62" s="160" customFormat="1"/>
    <row r="63" s="160" customFormat="1"/>
    <row r="64" s="160" customFormat="1"/>
    <row r="65" s="160" customFormat="1"/>
    <row r="66" s="160" customFormat="1"/>
    <row r="67" s="160" customFormat="1"/>
    <row r="68" s="160" customFormat="1"/>
    <row r="69" s="160" customFormat="1"/>
    <row r="70" s="160" customFormat="1"/>
    <row r="71" s="160" customFormat="1"/>
    <row r="72" s="160" customFormat="1"/>
    <row r="73" s="160" customFormat="1"/>
    <row r="74" s="160" customFormat="1"/>
    <row r="75" s="160" customFormat="1"/>
    <row r="76" s="160" customFormat="1"/>
    <row r="77" s="160" customFormat="1"/>
    <row r="78" s="160" customFormat="1"/>
    <row r="79" s="160" customFormat="1"/>
    <row r="80" s="160" customFormat="1"/>
    <row r="81" s="160" customFormat="1"/>
    <row r="82" s="160" customFormat="1"/>
    <row r="83" s="160" customFormat="1"/>
    <row r="84" s="160" customFormat="1"/>
    <row r="85" s="160" customFormat="1"/>
    <row r="86" s="160" customFormat="1"/>
    <row r="87" s="160" customFormat="1"/>
    <row r="88" s="160" customFormat="1"/>
    <row r="89" s="160" customFormat="1"/>
    <row r="90" s="160" customFormat="1"/>
    <row r="91" s="160" customFormat="1"/>
    <row r="92" s="160" customFormat="1"/>
    <row r="93" s="160" customFormat="1"/>
    <row r="94" s="160" customFormat="1"/>
    <row r="95" s="160" customFormat="1"/>
    <row r="96" s="160" customFormat="1"/>
    <row r="97" s="160" customFormat="1"/>
    <row r="98" s="160" customFormat="1"/>
    <row r="99" s="160" customFormat="1"/>
    <row r="100" s="160" customFormat="1"/>
    <row r="101" s="160" customFormat="1"/>
    <row r="102" s="160" customFormat="1"/>
    <row r="103" s="160" customFormat="1"/>
    <row r="104" s="160" customFormat="1"/>
    <row r="105" s="160" customFormat="1"/>
    <row r="106" s="160" customFormat="1"/>
    <row r="107" s="160" customFormat="1"/>
    <row r="108" s="160" customFormat="1"/>
    <row r="109" s="160" customFormat="1"/>
    <row r="110" s="160" customFormat="1"/>
    <row r="111" s="160" customFormat="1"/>
    <row r="112" s="160" customFormat="1"/>
    <row r="113" s="160" customFormat="1"/>
    <row r="114" s="160" customFormat="1"/>
    <row r="115" s="160" customFormat="1"/>
    <row r="116" s="160" customFormat="1"/>
    <row r="117" s="160" customFormat="1"/>
    <row r="118" s="160" customFormat="1"/>
    <row r="119" s="160" customFormat="1"/>
    <row r="120" s="160" customFormat="1"/>
    <row r="121" s="160" customFormat="1"/>
    <row r="122" s="160" customFormat="1"/>
    <row r="123" s="160" customFormat="1"/>
    <row r="124" s="160" customFormat="1"/>
    <row r="125" s="160" customFormat="1"/>
    <row r="126" s="160" customFormat="1"/>
    <row r="127" s="160" customFormat="1"/>
    <row r="128" s="160" customFormat="1"/>
    <row r="129" s="160" customFormat="1"/>
    <row r="130" s="160" customFormat="1"/>
    <row r="131" s="160" customFormat="1"/>
    <row r="132" s="160" customFormat="1"/>
    <row r="133" s="160" customFormat="1"/>
    <row r="134" s="160" customFormat="1"/>
    <row r="135" s="160" customFormat="1"/>
    <row r="136" s="160" customFormat="1"/>
    <row r="137" s="160" customFormat="1"/>
    <row r="138" s="160" customFormat="1"/>
    <row r="139" s="160" customFormat="1"/>
    <row r="140" s="160" customFormat="1"/>
    <row r="141" s="160" customFormat="1"/>
    <row r="142" s="160" customFormat="1"/>
    <row r="143" s="160" customFormat="1"/>
    <row r="144" s="160" customFormat="1"/>
  </sheetData>
  <mergeCells count="5">
    <mergeCell ref="B2:I2"/>
    <mergeCell ref="C4:I4"/>
    <mergeCell ref="B13:D13"/>
    <mergeCell ref="B14:I14"/>
    <mergeCell ref="B15:I15"/>
  </mergeCells>
  <conditionalFormatting sqref="D11">
    <cfRule type="expression" dxfId="24" priority="49" stopIfTrue="1">
      <formula>NOT(ISERROR(SEARCH("Jamais",D11)))</formula>
    </cfRule>
  </conditionalFormatting>
  <conditionalFormatting sqref="B15">
    <cfRule type="expression" dxfId="23" priority="44" stopIfTrue="1">
      <formula>NOT(ISERROR(SEARCH("NON CONFORME",B15)))</formula>
    </cfRule>
  </conditionalFormatting>
  <conditionalFormatting sqref="D8">
    <cfRule type="expression" dxfId="22" priority="48" stopIfTrue="1">
      <formula>NOT(ISERROR(SEARCH("Oui",D8)))</formula>
    </cfRule>
  </conditionalFormatting>
  <conditionalFormatting sqref="B15">
    <cfRule type="expression" dxfId="21" priority="45" stopIfTrue="1">
      <formula>NOT(ISERROR(SEARCH("SATISFAISANT !",B15)))</formula>
    </cfRule>
  </conditionalFormatting>
  <conditionalFormatting sqref="D6">
    <cfRule type="expression" dxfId="20" priority="46" stopIfTrue="1">
      <formula>NOT(ISERROR(SEARCH("Un épandage immédiat sans enfouissement",D6)))</formula>
    </cfRule>
  </conditionalFormatting>
  <conditionalFormatting sqref="C6">
    <cfRule type="expression" priority="47" stopIfTrue="1">
      <formula>OR(D5="Oui",I5="Oui")</formula>
    </cfRule>
  </conditionalFormatting>
  <dataValidations count="1">
    <dataValidation allowBlank="1" showInputMessage="1" showErrorMessage="1" sqref="C6"/>
  </dataValidations>
  <pageMargins left="0.70000000000000007" right="0.70000000000000007" top="0.75" bottom="0.75"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5">
        <x14:dataValidation type="list" allowBlank="1" showInputMessage="1" showErrorMessage="1">
          <x14:formula1>
            <xm:f>Liste_déroulante!$G$33:$G$37</xm:f>
          </x14:formula1>
          <xm:sqref>D6</xm:sqref>
        </x14:dataValidation>
        <x14:dataValidation type="list" allowBlank="1" showInputMessage="1" showErrorMessage="1">
          <x14:formula1>
            <xm:f>Liste_déroulante!$F$33:$F$34</xm:f>
          </x14:formula1>
          <xm:sqref>D7:D10</xm:sqref>
        </x14:dataValidation>
        <x14:dataValidation type="list" allowBlank="1" showInputMessage="1" showErrorMessage="1">
          <x14:formula1>
            <xm:f>Liste_déroulante!$B$33:$B$35</xm:f>
          </x14:formula1>
          <xm:sqref>D11</xm:sqref>
        </x14:dataValidation>
        <x14:dataValidation type="list" allowBlank="1" showInputMessage="1" showErrorMessage="1">
          <x14:formula1>
            <xm:f>Liste_déroulante!$D$33:$D$35</xm:f>
          </x14:formula1>
          <xm:sqref>I6:I7 D12</xm:sqref>
        </x14:dataValidation>
        <x14:dataValidation type="list" allowBlank="1" showInputMessage="1" showErrorMessage="1">
          <x14:formula1>
            <xm:f>Liste_déroulante!$C$33:$C$34</xm:f>
          </x14:formula1>
          <xm:sqref>C5:D5 I5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5"/>
  <sheetViews>
    <sheetView workbookViewId="0"/>
  </sheetViews>
  <sheetFormatPr baseColWidth="10" defaultColWidth="11" defaultRowHeight="14.4"/>
  <cols>
    <col min="1" max="1" width="2.44140625" style="196" customWidth="1"/>
    <col min="2" max="2" width="11" style="196" customWidth="1"/>
    <col min="3" max="3" width="65.109375" style="196" customWidth="1"/>
    <col min="4" max="4" width="26.21875" style="196" customWidth="1"/>
    <col min="5" max="5" width="10.88671875" style="196" hidden="1" customWidth="1"/>
    <col min="6" max="1024" width="11" style="196" customWidth="1"/>
    <col min="1025" max="1025" width="11" customWidth="1"/>
  </cols>
  <sheetData>
    <row r="1" spans="2:5" ht="15" thickBot="1"/>
    <row r="2" spans="2:5" ht="27.75" customHeight="1" thickBot="1">
      <c r="B2" s="210" t="s">
        <v>119</v>
      </c>
      <c r="C2" s="210"/>
      <c r="D2" s="197" t="s">
        <v>2</v>
      </c>
    </row>
    <row r="4" spans="2:5" ht="20.25" customHeight="1">
      <c r="B4" s="198">
        <v>1</v>
      </c>
      <c r="C4" s="199" t="s">
        <v>120</v>
      </c>
      <c r="D4" s="199"/>
      <c r="E4" s="196">
        <f>IF(D4="Oui",1,0)</f>
        <v>0</v>
      </c>
    </row>
    <row r="5" spans="2:5" s="200" customFormat="1" ht="15.6">
      <c r="B5" s="201">
        <v>2</v>
      </c>
      <c r="C5" s="211" t="s">
        <v>121</v>
      </c>
      <c r="D5" s="211"/>
    </row>
    <row r="6" spans="2:5" s="200" customFormat="1" ht="15.6">
      <c r="B6" s="202" t="s">
        <v>25</v>
      </c>
      <c r="C6" s="212" t="s">
        <v>122</v>
      </c>
      <c r="D6" s="212"/>
    </row>
    <row r="7" spans="2:5" ht="15">
      <c r="B7" s="203" t="s">
        <v>123</v>
      </c>
      <c r="C7" s="199" t="s">
        <v>124</v>
      </c>
      <c r="D7" s="199"/>
      <c r="E7" s="196">
        <f t="shared" ref="E7:E15" si="0">IF(D7="Oui, mais pas à jour",0.5,IF(D7="Oui",1,0))</f>
        <v>0</v>
      </c>
    </row>
    <row r="8" spans="2:5" ht="15">
      <c r="B8" s="203" t="s">
        <v>125</v>
      </c>
      <c r="C8" s="199" t="s">
        <v>126</v>
      </c>
      <c r="D8" s="199"/>
      <c r="E8" s="196">
        <f t="shared" si="0"/>
        <v>0</v>
      </c>
    </row>
    <row r="9" spans="2:5" ht="15">
      <c r="B9" s="203" t="s">
        <v>127</v>
      </c>
      <c r="C9" s="199" t="s">
        <v>128</v>
      </c>
      <c r="D9" s="199"/>
      <c r="E9" s="196">
        <f t="shared" si="0"/>
        <v>0</v>
      </c>
    </row>
    <row r="10" spans="2:5" ht="15">
      <c r="B10" s="203" t="s">
        <v>27</v>
      </c>
      <c r="C10" s="199" t="s">
        <v>129</v>
      </c>
      <c r="D10" s="199"/>
      <c r="E10" s="196">
        <f t="shared" si="0"/>
        <v>0</v>
      </c>
    </row>
    <row r="11" spans="2:5" ht="15">
      <c r="B11" s="203" t="s">
        <v>29</v>
      </c>
      <c r="C11" s="199" t="s">
        <v>130</v>
      </c>
      <c r="D11" s="199"/>
      <c r="E11" s="196">
        <f t="shared" si="0"/>
        <v>0</v>
      </c>
    </row>
    <row r="12" spans="2:5" ht="15">
      <c r="B12" s="203" t="s">
        <v>31</v>
      </c>
      <c r="C12" s="199" t="s">
        <v>131</v>
      </c>
      <c r="D12" s="199"/>
      <c r="E12" s="196">
        <f t="shared" si="0"/>
        <v>0</v>
      </c>
    </row>
    <row r="13" spans="2:5" ht="15">
      <c r="B13" s="203" t="s">
        <v>33</v>
      </c>
      <c r="C13" s="199" t="s">
        <v>132</v>
      </c>
      <c r="D13" s="199"/>
      <c r="E13" s="196">
        <f t="shared" si="0"/>
        <v>0</v>
      </c>
    </row>
    <row r="14" spans="2:5" ht="15">
      <c r="B14" s="203" t="s">
        <v>35</v>
      </c>
      <c r="C14" s="199" t="s">
        <v>133</v>
      </c>
      <c r="D14" s="199"/>
      <c r="E14" s="196">
        <f t="shared" si="0"/>
        <v>0</v>
      </c>
    </row>
    <row r="15" spans="2:5" ht="15">
      <c r="B15" s="203" t="s">
        <v>50</v>
      </c>
      <c r="C15" s="199" t="s">
        <v>134</v>
      </c>
      <c r="D15" s="199"/>
      <c r="E15" s="196">
        <f t="shared" si="0"/>
        <v>0</v>
      </c>
    </row>
    <row r="16" spans="2:5" ht="30">
      <c r="B16" s="203" t="s">
        <v>52</v>
      </c>
      <c r="C16" s="199" t="s">
        <v>135</v>
      </c>
      <c r="D16" s="199"/>
      <c r="E16" s="196">
        <f>IF(D16="Oui",1,0)</f>
        <v>0</v>
      </c>
    </row>
    <row r="17" spans="2:5" ht="30">
      <c r="B17" s="203" t="s">
        <v>54</v>
      </c>
      <c r="C17" s="199" t="s">
        <v>136</v>
      </c>
      <c r="D17" s="199"/>
      <c r="E17" s="196">
        <f>IF(D17="Oui, mais pas à jour",0.5,IF(D17="Oui",1,0))</f>
        <v>0</v>
      </c>
    </row>
    <row r="18" spans="2:5" ht="30">
      <c r="B18" s="203" t="s">
        <v>56</v>
      </c>
      <c r="C18" s="199" t="s">
        <v>137</v>
      </c>
      <c r="D18" s="199"/>
      <c r="E18" s="196">
        <f>IF(D18="Oui, mais pas à jour",0.5,IF(D18="Oui",1,0))</f>
        <v>0</v>
      </c>
    </row>
    <row r="19" spans="2:5" ht="30">
      <c r="B19" s="203" t="s">
        <v>58</v>
      </c>
      <c r="C19" s="199" t="s">
        <v>138</v>
      </c>
      <c r="D19" s="199"/>
      <c r="E19" s="196">
        <f>IF(D19="Oui, mais pas à jour",0.5,IF(D19="Oui",1,0))</f>
        <v>0</v>
      </c>
    </row>
    <row r="20" spans="2:5" ht="30.6" thickBot="1">
      <c r="B20" s="203" t="s">
        <v>60</v>
      </c>
      <c r="C20" s="199" t="s">
        <v>139</v>
      </c>
      <c r="D20" s="199"/>
      <c r="E20" s="196">
        <f>IF(D20="Oui",1,0)</f>
        <v>0</v>
      </c>
    </row>
    <row r="21" spans="2:5" ht="15.6" hidden="1" thickBot="1">
      <c r="C21" s="204"/>
      <c r="D21" s="204"/>
    </row>
    <row r="22" spans="2:5" ht="18" thickBot="1">
      <c r="B22" s="205"/>
      <c r="C22" s="206"/>
      <c r="D22" s="207">
        <f>SUM(E4:E20)</f>
        <v>0</v>
      </c>
    </row>
    <row r="23" spans="2:5" ht="15">
      <c r="D23" s="208" t="str">
        <f>IF(D22&gt;14.5,"SATISFAISANT !",IF(D22&lt;12,"NON CONFORME","A AMELIORER"))</f>
        <v>NON CONFORME</v>
      </c>
    </row>
    <row r="24" spans="2:5" ht="15">
      <c r="C24" s="209"/>
      <c r="D24" s="204"/>
    </row>
    <row r="25" spans="2:5" ht="15">
      <c r="C25" s="204"/>
      <c r="D25" s="204"/>
    </row>
  </sheetData>
  <mergeCells count="3">
    <mergeCell ref="B2:C2"/>
    <mergeCell ref="C5:D5"/>
    <mergeCell ref="C6:D6"/>
  </mergeCells>
  <conditionalFormatting sqref="D23">
    <cfRule type="expression" dxfId="19" priority="51" stopIfTrue="1">
      <formula>NOT(ISERROR(SEARCH("NON CONFORME",D23)))</formula>
    </cfRule>
  </conditionalFormatting>
  <conditionalFormatting sqref="D23">
    <cfRule type="expression" dxfId="18" priority="50" stopIfTrue="1">
      <formula>NOT(ISERROR(SEARCH("SATISFAISANT !",D23)))</formula>
    </cfRule>
  </conditionalFormatting>
  <pageMargins left="0.70000000000000007" right="0.70000000000000007" top="0.30000000000000004" bottom="0.30000000000000004" header="0.30000000000000004" footer="0.30000000000000004"/>
  <pageSetup paperSize="0" fitToWidth="0" fitToHeight="0" orientation="portrait" horizontalDpi="0" verticalDpi="0" copies="0"/>
  <extLst>
    <ext xmlns:x14="http://schemas.microsoft.com/office/spreadsheetml/2009/9/main" uri="{CCE6A557-97BC-4b89-ADB6-D9C93CAAB3DF}">
      <x14:dataValidations xmlns:xm="http://schemas.microsoft.com/office/excel/2006/main" count="2">
        <x14:dataValidation type="list" allowBlank="1" showInputMessage="1" showErrorMessage="1">
          <x14:formula1>
            <xm:f>Liste_déroulante!$A$49:$A$50</xm:f>
          </x14:formula1>
          <xm:sqref>D4 D16 D20</xm:sqref>
        </x14:dataValidation>
        <x14:dataValidation type="list" allowBlank="1" showInputMessage="1" showErrorMessage="1">
          <x14:formula1>
            <xm:f>Liste_déroulante!$C$49:$C$51</xm:f>
          </x14:formula1>
          <xm:sqref>D7:D15 D17:D19</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INTRODUCTION</vt:lpstr>
      <vt:lpstr>A-_PLAN_DE_BIOSECURITE</vt:lpstr>
      <vt:lpstr>B-_SAS_SANITAIRE</vt:lpstr>
      <vt:lpstr>C-_NETTOYAGE_ET_DESINFECTION</vt:lpstr>
      <vt:lpstr>D-_MORTALITE</vt:lpstr>
      <vt:lpstr>E-_PARCOURS</vt:lpstr>
      <vt:lpstr>F-_INTRANTS</vt:lpstr>
      <vt:lpstr>G-_FUMIER</vt:lpstr>
      <vt:lpstr>H-ADMINISTRATIF</vt:lpstr>
      <vt:lpstr>BILAN</vt:lpstr>
      <vt:lpstr>Liste_déroulante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MP. PERTUSA</dc:creator>
  <cp:lastModifiedBy>Marion MP. PERTUSA</cp:lastModifiedBy>
  <dcterms:created xsi:type="dcterms:W3CDTF">2021-03-15T20:33:25Z</dcterms:created>
  <dcterms:modified xsi:type="dcterms:W3CDTF">2022-03-07T07:58:26Z</dcterms:modified>
</cp:coreProperties>
</file>