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tusa\Desktop\"/>
    </mc:Choice>
  </mc:AlternateContent>
  <bookViews>
    <workbookView xWindow="0" yWindow="0" windowWidth="23040" windowHeight="8328" activeTab="1"/>
  </bookViews>
  <sheets>
    <sheet name="INTRODUCTION" sheetId="1" r:id="rId1"/>
    <sheet name="A-_PLAN_DE_BIOSECURITE" sheetId="2" r:id="rId2"/>
    <sheet name="B-_SAS_SANITAIRE" sheetId="3" r:id="rId3"/>
    <sheet name="C-_NETTOYAGE_ET_DESINFECTION" sheetId="4" r:id="rId4"/>
    <sheet name="D-_MORTALITE" sheetId="5" r:id="rId5"/>
    <sheet name="E-_PARCOURS" sheetId="6" r:id="rId6"/>
    <sheet name="F-_INTRANTS" sheetId="7" r:id="rId7"/>
    <sheet name="G-_FUMIER" sheetId="8" r:id="rId8"/>
    <sheet name="H-ADMINISTRATIF" sheetId="9" r:id="rId9"/>
    <sheet name="BILAN" sheetId="10" r:id="rId10"/>
    <sheet name="Liste_déroulante" sheetId="11" state="hidden" r:id="rId11"/>
  </sheets>
  <calcPr calcId="162913"/>
</workbook>
</file>

<file path=xl/calcChain.xml><?xml version="1.0" encoding="utf-8"?>
<calcChain xmlns="http://schemas.openxmlformats.org/spreadsheetml/2006/main">
  <c r="E18" i="10" l="1"/>
  <c r="F11" i="10"/>
  <c r="E20" i="9"/>
  <c r="E19" i="9"/>
  <c r="E18" i="9"/>
  <c r="E17" i="9"/>
  <c r="E16" i="9"/>
  <c r="E15" i="9"/>
  <c r="E14" i="9"/>
  <c r="E13" i="9"/>
  <c r="E12" i="9"/>
  <c r="E11" i="9"/>
  <c r="E10" i="9"/>
  <c r="E9" i="9"/>
  <c r="E8" i="9"/>
  <c r="E7" i="9"/>
  <c r="E4" i="9"/>
  <c r="D22" i="9" s="1"/>
  <c r="F13" i="8"/>
  <c r="E12" i="8"/>
  <c r="F11" i="8"/>
  <c r="E11" i="8"/>
  <c r="E10" i="8"/>
  <c r="E9" i="8"/>
  <c r="F8" i="8"/>
  <c r="E8" i="8"/>
  <c r="B8" i="8"/>
  <c r="B9" i="8" s="1"/>
  <c r="B10" i="8" s="1"/>
  <c r="B11" i="8" s="1"/>
  <c r="B12" i="8" s="1"/>
  <c r="J7" i="8"/>
  <c r="G7" i="8"/>
  <c r="E7" i="8"/>
  <c r="B14" i="8" s="1"/>
  <c r="D18" i="10" s="1"/>
  <c r="B7" i="8"/>
  <c r="J6" i="8"/>
  <c r="F6" i="8"/>
  <c r="E6" i="8"/>
  <c r="F10" i="7"/>
  <c r="D11" i="7" s="1"/>
  <c r="C17" i="10" s="1"/>
  <c r="F17" i="10" s="1"/>
  <c r="E8" i="7"/>
  <c r="E7" i="7"/>
  <c r="F6" i="7"/>
  <c r="E6" i="7"/>
  <c r="B6" i="7"/>
  <c r="B7" i="7" s="1"/>
  <c r="B8" i="7" s="1"/>
  <c r="F5" i="7"/>
  <c r="E5" i="7"/>
  <c r="B5" i="7"/>
  <c r="E4" i="7"/>
  <c r="D10" i="7" s="1"/>
  <c r="D17" i="10" s="1"/>
  <c r="E12" i="6"/>
  <c r="F11" i="6"/>
  <c r="E11" i="6"/>
  <c r="F10" i="6"/>
  <c r="E10" i="6"/>
  <c r="F9" i="6"/>
  <c r="F14" i="6" s="1"/>
  <c r="E9" i="6"/>
  <c r="E8" i="6"/>
  <c r="E7" i="6"/>
  <c r="F6" i="6"/>
  <c r="E6" i="6"/>
  <c r="B6" i="6"/>
  <c r="B7" i="6" s="1"/>
  <c r="B8" i="6" s="1"/>
  <c r="B9" i="6" s="1"/>
  <c r="B10" i="6" s="1"/>
  <c r="E5" i="6"/>
  <c r="D14" i="6" s="1"/>
  <c r="D16" i="10" s="1"/>
  <c r="B5" i="6"/>
  <c r="E4" i="6"/>
  <c r="E11" i="5"/>
  <c r="E10" i="5"/>
  <c r="F9" i="5"/>
  <c r="E9" i="5"/>
  <c r="E8" i="5"/>
  <c r="E7" i="5"/>
  <c r="E6" i="5"/>
  <c r="B6" i="5"/>
  <c r="B7" i="5" s="1"/>
  <c r="B8" i="5" s="1"/>
  <c r="F5" i="5"/>
  <c r="F13" i="5" s="1"/>
  <c r="E5" i="5"/>
  <c r="B5" i="5"/>
  <c r="F4" i="5"/>
  <c r="E4" i="5"/>
  <c r="D13" i="5" s="1"/>
  <c r="D15" i="10" s="1"/>
  <c r="E26" i="4"/>
  <c r="E25" i="4"/>
  <c r="F24" i="4"/>
  <c r="E24" i="4"/>
  <c r="E23" i="4"/>
  <c r="F22" i="4"/>
  <c r="E22" i="4"/>
  <c r="E21" i="4"/>
  <c r="F20" i="4"/>
  <c r="E20" i="4"/>
  <c r="F19" i="4"/>
  <c r="E19" i="4"/>
  <c r="B19" i="4"/>
  <c r="B20" i="4" s="1"/>
  <c r="B21" i="4" s="1"/>
  <c r="B22" i="4" s="1"/>
  <c r="F18" i="4"/>
  <c r="F28" i="4" s="1"/>
  <c r="E18" i="4"/>
  <c r="F17" i="4"/>
  <c r="E17" i="4"/>
  <c r="F16" i="4"/>
  <c r="E16" i="4"/>
  <c r="F15" i="4"/>
  <c r="E15" i="4"/>
  <c r="E14" i="4"/>
  <c r="F13" i="4"/>
  <c r="E13" i="4"/>
  <c r="E12" i="4"/>
  <c r="E11" i="4"/>
  <c r="E10" i="4"/>
  <c r="E9" i="4"/>
  <c r="E8" i="4"/>
  <c r="E7" i="4"/>
  <c r="D28" i="4" s="1"/>
  <c r="D14" i="10" s="1"/>
  <c r="E6" i="4"/>
  <c r="E5" i="4"/>
  <c r="E4" i="4"/>
  <c r="E17" i="3"/>
  <c r="E16" i="3"/>
  <c r="F15" i="3"/>
  <c r="E15" i="3"/>
  <c r="F14" i="3"/>
  <c r="E14" i="3"/>
  <c r="F13" i="3"/>
  <c r="E13" i="3"/>
  <c r="F11" i="3"/>
  <c r="E11" i="3"/>
  <c r="E10" i="3"/>
  <c r="E9" i="3"/>
  <c r="E8" i="3"/>
  <c r="E7" i="3"/>
  <c r="F6" i="3"/>
  <c r="E6" i="3"/>
  <c r="F4" i="3"/>
  <c r="F19" i="3" s="1"/>
  <c r="D20" i="3" s="1"/>
  <c r="C13" i="10" s="1"/>
  <c r="F13" i="10" s="1"/>
  <c r="E4" i="3"/>
  <c r="D19" i="3" s="1"/>
  <c r="D13" i="10" s="1"/>
  <c r="B4" i="3"/>
  <c r="F3" i="3"/>
  <c r="E3" i="3"/>
  <c r="G19" i="2"/>
  <c r="F19" i="2"/>
  <c r="F18" i="2"/>
  <c r="G17" i="2"/>
  <c r="F17" i="2"/>
  <c r="G16" i="2"/>
  <c r="F16" i="2"/>
  <c r="F15" i="2"/>
  <c r="F14" i="2"/>
  <c r="F13" i="2"/>
  <c r="F12" i="2"/>
  <c r="G11" i="2"/>
  <c r="F11" i="2"/>
  <c r="F10" i="2"/>
  <c r="G9" i="2"/>
  <c r="F9" i="2"/>
  <c r="F8" i="2"/>
  <c r="G7" i="2"/>
  <c r="F7" i="2"/>
  <c r="G6" i="2"/>
  <c r="F6" i="2"/>
  <c r="F5" i="2"/>
  <c r="B5" i="2"/>
  <c r="B6" i="2" s="1"/>
  <c r="B7" i="2" s="1"/>
  <c r="B8" i="2" s="1"/>
  <c r="B9" i="2" s="1"/>
  <c r="B10" i="2" s="1"/>
  <c r="B11" i="2" s="1"/>
  <c r="B12" i="2" s="1"/>
  <c r="B13" i="2" s="1"/>
  <c r="B14" i="2" s="1"/>
  <c r="B15" i="2" s="1"/>
  <c r="B16" i="2" s="1"/>
  <c r="B17" i="2" s="1"/>
  <c r="B18" i="2" s="1"/>
  <c r="B19" i="2" s="1"/>
  <c r="F4" i="2"/>
  <c r="G3" i="2"/>
  <c r="G21" i="2" s="1"/>
  <c r="F3" i="2"/>
  <c r="D21" i="2" s="1"/>
  <c r="D12" i="10" s="1"/>
  <c r="D22" i="2" l="1"/>
  <c r="C12" i="10" s="1"/>
  <c r="F12" i="10" s="1"/>
  <c r="D29" i="4"/>
  <c r="C14" i="10" s="1"/>
  <c r="F14" i="10" s="1"/>
  <c r="D14" i="5"/>
  <c r="C15" i="10" s="1"/>
  <c r="F15" i="10" s="1"/>
  <c r="B15" i="8"/>
  <c r="C18" i="10" s="1"/>
  <c r="F18" i="10" s="1"/>
  <c r="D15" i="6"/>
  <c r="C16" i="10" s="1"/>
  <c r="D19" i="10"/>
  <c r="D20" i="10" s="1"/>
  <c r="D23" i="9"/>
  <c r="C19" i="10" s="1"/>
  <c r="F19" i="10" s="1"/>
  <c r="F16" i="10" l="1"/>
  <c r="E16" i="10"/>
  <c r="E20" i="10" s="1"/>
  <c r="F20" i="10"/>
  <c r="C20" i="10" s="1"/>
</calcChain>
</file>

<file path=xl/sharedStrings.xml><?xml version="1.0" encoding="utf-8"?>
<sst xmlns="http://schemas.openxmlformats.org/spreadsheetml/2006/main" count="322" uniqueCount="217">
  <si>
    <t>Objectif: Assurer une gestion bio-sécuritaire sur mon exploitation : Elevage PALMIPEDE</t>
  </si>
  <si>
    <t>LE PLAN DE BIOSECURITE</t>
  </si>
  <si>
    <t>Répondre dans cette colonne</t>
  </si>
  <si>
    <t xml:space="preserve">Mon bâtiment permet la réalisation d'opérations de nettoyage et de désinfection efficaces et régulières </t>
  </si>
  <si>
    <t>Mes UP sont bien définies et sont séparées physiquement (ex. par des barrières, grillages simples ou doubles, haies, chaînes, ….)</t>
  </si>
  <si>
    <t xml:space="preserve"> Je nettoie et désinfecte mon matériel lorsque je change d’UP </t>
  </si>
  <si>
    <t>Chaque UP fonctionne en bande unique</t>
  </si>
  <si>
    <t>J'élève diffèrentes espéces (palmipèdes et gallus) dans une même UP et en même temps</t>
  </si>
  <si>
    <t>La zone professionnelle, contenant l'ensemble de mes UP, est délimitée (par des chaînettes, cordes, …) et identifiable par des tiers (via des panneaux de signalisation, …)</t>
  </si>
  <si>
    <t xml:space="preserve"> L’accès à la zone professionnelle n’est autorisé qu’aux personnels et véhicules qui sont en lien avec l’élevage (pas d’animaux de compagnie, de véhicules privés, de visiteurs pour raison autre que professionnelle) </t>
  </si>
  <si>
    <t xml:space="preserve">Une aire de parking est signalisée pour les voitures, à l'extérieur de la zone professionnelle </t>
  </si>
  <si>
    <t>Le bac d’équarrissage est placé de manière à ce que les camions ne pénètrent pas dans la zone professionnelle</t>
  </si>
  <si>
    <t xml:space="preserve">Mon bac d'équarissage est situé sur une aire bétonnée ou stabilisée </t>
  </si>
  <si>
    <t>Lorsque je suis présent sur site, je vérifie que les véhicules des professionnels qualifiés intervenants sur l’élevage, se garent bien sur l’aire de parking prévue (ou qu’ils réalisent un nettoyage et une désinfection du véhicule avant d’entrer dans la zone professionnelle)</t>
  </si>
  <si>
    <t>Lorsque je suis présent sur site, je vérifie que les camions de transport (aliment, animaux, litière, …) réalisent un lavage et une désinfection des roues et bas de caisse sur l’aire stabilisée prévue avant d’entrer dans la zone professionnelle</t>
  </si>
  <si>
    <t>Les voies de circulation de l’exploitation sont délimitées dans l’espace et/ou la gestion des flux (intrants, fumier) est clairement séparée dans l’espace et dans le temps</t>
  </si>
  <si>
    <r>
      <t xml:space="preserve">Si je possède une basse-cour sur mon exploitation, elle est éloignée </t>
    </r>
    <r>
      <rPr>
        <u/>
        <sz val="14"/>
        <color rgb="FF000000"/>
        <rFont val="Pulse"/>
      </rPr>
      <t>au maximum</t>
    </r>
    <r>
      <rPr>
        <sz val="14"/>
        <color rgb="FF000000"/>
        <rFont val="Pulse"/>
      </rPr>
      <t xml:space="preserve"> de ma production commerciale </t>
    </r>
  </si>
  <si>
    <t xml:space="preserve">Les abords de mes bâtiments sont entretenus </t>
  </si>
  <si>
    <t>Les abords de mes bâtiments sont stabilisés</t>
  </si>
  <si>
    <t xml:space="preserve">Les dessous de silos sont maintenus propres </t>
  </si>
  <si>
    <t xml:space="preserve"> </t>
  </si>
  <si>
    <t>LE SAS SANITAIRE</t>
  </si>
  <si>
    <t>Un sas est présent à l’entrée de chaque UP</t>
  </si>
  <si>
    <t xml:space="preserve">La zone propre (ou zone d'élevage) et la zone sale (ou zone civile) sont séparées par : </t>
  </si>
  <si>
    <t>Mon sas est équipé de manière conforme, il comprend :</t>
  </si>
  <si>
    <t>A</t>
  </si>
  <si>
    <t>Un lavabo fonctionnel (avec eau courante et système d'évacuation)</t>
  </si>
  <si>
    <t>B</t>
  </si>
  <si>
    <t>Du savon</t>
  </si>
  <si>
    <t>C</t>
  </si>
  <si>
    <t>Du papier jetable (essuie-main)</t>
  </si>
  <si>
    <t>D</t>
  </si>
  <si>
    <t>Une poubelle vidée réguliérement</t>
  </si>
  <si>
    <t>E</t>
  </si>
  <si>
    <t xml:space="preserve">Un porte vêtement </t>
  </si>
  <si>
    <t>F</t>
  </si>
  <si>
    <t xml:space="preserve">Une tenue et des chaussures propres, réservées à la zone d'élevage </t>
  </si>
  <si>
    <t xml:space="preserve">Avant de pénétrer dans une Unité de Production, je respecte les étapes suivantes : </t>
  </si>
  <si>
    <r>
      <t xml:space="preserve">J’enlève ma tenue civile et mes chaussures </t>
    </r>
    <r>
      <rPr>
        <b/>
        <u/>
        <sz val="14"/>
        <color rgb="FF000000"/>
        <rFont val="Arial"/>
        <family val="2"/>
      </rPr>
      <t>en zone sale</t>
    </r>
    <r>
      <rPr>
        <sz val="14"/>
        <color rgb="FF000000"/>
        <rFont val="Arial"/>
        <family val="2"/>
      </rPr>
      <t xml:space="preserve"> (ou zone civile)</t>
    </r>
  </si>
  <si>
    <t>Je me lave les mains avec du savon</t>
  </si>
  <si>
    <r>
      <t xml:space="preserve">Je mets une tenue et des bottes d'élevage </t>
    </r>
    <r>
      <rPr>
        <b/>
        <u/>
        <sz val="14"/>
        <color rgb="FF000000"/>
        <rFont val="Arial"/>
        <family val="2"/>
      </rPr>
      <t>en zone propre</t>
    </r>
    <r>
      <rPr>
        <sz val="14"/>
        <color rgb="FF000000"/>
        <rFont val="Arial"/>
        <family val="2"/>
      </rPr>
      <t xml:space="preserve"> (ou zone d'élevage)</t>
    </r>
  </si>
  <si>
    <t xml:space="preserve"> Je m’assure de la traçabilité sur mon exploitation en inscrivant sur la fiche d'élevage tous les visiteurs et intervenants extérieurs pénétrant sur le site d’exploitation </t>
  </si>
  <si>
    <t>LE NETTOYAGE ET LA DESINFECTION</t>
  </si>
  <si>
    <t xml:space="preserve">Après chaque départ des animaux, je respecte les étapes suivantes (si je fais réaliser les travaux de nettoyage et désinfection par un tiers, je vérifie que les étapes suivantes sont respectées) : </t>
  </si>
  <si>
    <t>Je vide les trémies et chaînes d’alimentation, les bacs et circuits d’abreuvement</t>
  </si>
  <si>
    <t>Je démonte et sors du bâtiment le matériel mobile</t>
  </si>
  <si>
    <t>Je détrempe le bâtiment à l'eau claire</t>
  </si>
  <si>
    <t xml:space="preserve">Je cure le bâtiment et évacue le fumier </t>
  </si>
  <si>
    <t>J’applique un détergent avec une pompe à haute pression ou un canon à mousse (si conforme à mon mode de production)</t>
  </si>
  <si>
    <t>Je décape et rince le bâtiment avec une pompe à moyenne pression et haut débit (du plafond vers le sol)</t>
  </si>
  <si>
    <t>G</t>
  </si>
  <si>
    <t>J’insiste sur les endroits les moins accessibles : caissons de ventilation, les trappes d’entrée d’air, les échangeurs de chaleur, …</t>
  </si>
  <si>
    <t>H</t>
  </si>
  <si>
    <t xml:space="preserve">Je vérifie systématiquement l’efficacité du nettoyage visuellement et laisse le temps nécessaire pour un séchage complet du bâtiment </t>
  </si>
  <si>
    <t>I</t>
  </si>
  <si>
    <t>Au moins une fois par an, je réalise un autocontrôle de ma procédure de désinfection par analyse (via des boites de contact, chiffonnettes, écouvillons, …)</t>
  </si>
  <si>
    <t>J</t>
  </si>
  <si>
    <t>Je pulvérise une solution désinfectante (en respectant les doses prescrites sur le produit)</t>
  </si>
  <si>
    <t>K</t>
  </si>
  <si>
    <t xml:space="preserve">Je nettoie et désinfecte le matériel mobile sur une aire stabilisée </t>
  </si>
  <si>
    <t>L</t>
  </si>
  <si>
    <t>Je nettoie et désinfecte les silos d’alimentation (utilisation d’une bougie fumigène ou thermo nébulisation)</t>
  </si>
  <si>
    <t>M</t>
  </si>
  <si>
    <t xml:space="preserve">Je nettoie et désinfecte le bac d’équarrissage </t>
  </si>
  <si>
    <t>N</t>
  </si>
  <si>
    <t xml:space="preserve">Je nettoie et désinfecte les circuits d’eau suivant le protocole préconisé par mon technicien et/ou mon vétérinaire </t>
  </si>
  <si>
    <t>Je réalise une dératisation du bâtiment, des silos d'alimentation, du hangar de stockage, …</t>
  </si>
  <si>
    <t>Je nettoie et désinfecte les abords du bâtiment et les zones les plus fréquentées (à la soude caustique ou à la chaux vive)</t>
  </si>
  <si>
    <t>Je nettoie et désinfecte le sas sanitaire (sol, matériel, tenues et bottes d'élevage)</t>
  </si>
  <si>
    <t>Je nettoie et désinfecte les véhicules de l'exploitation (sur l'aire de lavage)</t>
  </si>
  <si>
    <t xml:space="preserve">Je connais et j’applique la durée de vide sanitaire réglementaire </t>
  </si>
  <si>
    <t xml:space="preserve">Pour chacune des opérations de nettoyage et désinfection, j’utilise des produits bactéricides, fongicides et virucides et je respecte les quantités préconisées par le fournisseur </t>
  </si>
  <si>
    <t xml:space="preserve">J'utilise des eaux de surface pour réaliser le nettoyage et la désinfection </t>
  </si>
  <si>
    <t>Le matériel utilisé sur mon exploitation est dédié à une seule UP ou est systématiquement nettoyé et désinfecté entre chaque UP</t>
  </si>
  <si>
    <t>Je dispose d’un protocole de nettoyage et de désinfection pour le matériel utilisé en commun</t>
  </si>
  <si>
    <t xml:space="preserve">LA MORTALITE </t>
  </si>
  <si>
    <t>Je surveille quotidiennement mes animaux et signale à mon vétérinaire si je constate un taux de mortalité anormal</t>
  </si>
  <si>
    <t>Je ramasse quotidiennement les animaux morts</t>
  </si>
  <si>
    <t>Je transporte les animaux morts dans un sceau ou contenant hermétique afin d'éviter toute contamination</t>
  </si>
  <si>
    <t>Je tiens à jour ma fiche d'élevage en inscrivant le nombre de morts quotidiens</t>
  </si>
  <si>
    <t xml:space="preserve">Les cadavres sont collectés et conservés dans un équipement permettant leur conservation </t>
  </si>
  <si>
    <t>La veille ou le jour du passage du camion d'équarrissage, je transfère les cadavres vers le bac d'équarrissage fermé</t>
  </si>
  <si>
    <t xml:space="preserve">Je sais accéder aux bons d'équarrissage consultables sur internet </t>
  </si>
  <si>
    <t xml:space="preserve">LE PARCOURS </t>
  </si>
  <si>
    <t>*</t>
  </si>
  <si>
    <t>Mes animaux sont élévés à l'intérieur (absence de parcours)</t>
  </si>
  <si>
    <t>Présence d'au moins un parcours</t>
  </si>
  <si>
    <t>Mes parcours sont délimités par une clôture empêchant toute introduction de prédateurs extérieurs</t>
  </si>
  <si>
    <t>J’entretiens régulièrement mon parcours (fauchage, autre)</t>
  </si>
  <si>
    <t xml:space="preserve">Il m'arrive de stocker du matériel sur mon parcours </t>
  </si>
  <si>
    <t>Les points d’eau et d’alimentation sont à l’intérieur du bâtiment (ou mes trémies sont couvertes et il n'y a pas d'aliment au sol, hors période de risque élevé)</t>
  </si>
  <si>
    <t xml:space="preserve">Il y a plusieurs espèces sur mon parcours </t>
  </si>
  <si>
    <r>
      <t>Il y a des zones d'eau stagnantes sur mon parcours</t>
    </r>
    <r>
      <rPr>
        <i/>
        <sz val="14"/>
        <color rgb="FFFF0000"/>
        <rFont val="Arial"/>
        <family val="2"/>
      </rPr>
      <t xml:space="preserve"> </t>
    </r>
  </si>
  <si>
    <t xml:space="preserve">Lorsque je ne peux pas accéder au parcours en passant par le sas, je prends la précaution d’utiliser des chaussures spécifiques, dédiées uniquement au parcours </t>
  </si>
  <si>
    <t>Après le départ des animaux, je désinfecte la zone "sortie de trappes" avec de la chaux vive ou de la soude caustique</t>
  </si>
  <si>
    <t>Je respecte un vide sanitaire de 42 jours minimum sur mes parcours (ou de 56 jours en production biologique)</t>
  </si>
  <si>
    <t>LES INTRANTS</t>
  </si>
  <si>
    <r>
      <t>J’enregistre ou conserve</t>
    </r>
    <r>
      <rPr>
        <b/>
        <sz val="14"/>
        <color rgb="FF000000"/>
        <rFont val="Arial"/>
        <family val="2"/>
      </rPr>
      <t xml:space="preserve"> </t>
    </r>
    <r>
      <rPr>
        <sz val="14"/>
        <color rgb="FF000000"/>
        <rFont val="Arial"/>
        <family val="2"/>
      </rPr>
      <t xml:space="preserve">les données de livraisons d’aliment et j’assure la traçabilité de mes stocks </t>
    </r>
  </si>
  <si>
    <t>Je protège mon stock d’aliment de l’humidité et de la faune sauvage (oiseaux, rongeurs)</t>
  </si>
  <si>
    <t xml:space="preserve">Je stocke ma litière à l’abri de l’humidité et la protège de la faune sauvage en utilisant des filets (ou bâches) </t>
  </si>
  <si>
    <t>Je m’assure quotidiennement de la qualité de l'eau distribuée à mes animaux</t>
  </si>
  <si>
    <t xml:space="preserve">Je traite mon eau si elle n’est pas conforme aux recommandations de mon technicien et/ou vétérinaire </t>
  </si>
  <si>
    <t>GESTION DU FUMIER</t>
  </si>
  <si>
    <t xml:space="preserve">Mon fumier est géré : </t>
  </si>
  <si>
    <t>Sur mon exploitation</t>
  </si>
  <si>
    <t>Oui</t>
  </si>
  <si>
    <t>Chez un prêteur de terre ou dans un extérieur centre agréé</t>
  </si>
  <si>
    <t>Non</t>
  </si>
  <si>
    <t>Pour assainir mon fumier je réalise</t>
  </si>
  <si>
    <t>J'assure la traçabilité de mes expéditions de fumier</t>
  </si>
  <si>
    <t>Je respecte la réglementation vis-à-vis des distances de stockage minimales du fumier (en rapport aux zones conchylicoles, lieux de baignades, habitations, berges, cours d’eau, puits, forages, …)</t>
  </si>
  <si>
    <t>Je m'assure que le prêteur de terre ou le centre extérieur agréé respecte la réglementation en vigueur</t>
  </si>
  <si>
    <t>Je stocke et/ou j'épands du fumier sur mes parcours</t>
  </si>
  <si>
    <t xml:space="preserve">Je stocke le fumier au champ pour une période maximale de 9 mois </t>
  </si>
  <si>
    <t>J'attends au moins 3 ans avant de stocker du fumier au même endroit</t>
  </si>
  <si>
    <t xml:space="preserve">Je valide que le nettoyage et la désinfection du matériel utilisé pour le stockage, le transport, l’épandage et l’enfouissement du fumier soient bien réalisés avant et après chaque chantier </t>
  </si>
  <si>
    <t xml:space="preserve">J’assure la traçabilité de mes épandages </t>
  </si>
  <si>
    <r>
      <rPr>
        <b/>
        <u/>
        <sz val="14"/>
        <color rgb="FF000000"/>
        <rFont val="Calibri"/>
        <family val="2"/>
      </rPr>
      <t>Remarque</t>
    </r>
    <r>
      <rPr>
        <sz val="14"/>
        <color rgb="FF000000"/>
        <rFont val="Calibri"/>
        <family val="2"/>
      </rPr>
      <t xml:space="preserve"> : Veuillez compléter </t>
    </r>
    <r>
      <rPr>
        <b/>
        <u/>
        <sz val="14"/>
        <color rgb="FF000000"/>
        <rFont val="Calibri"/>
        <family val="2"/>
      </rPr>
      <t>UNIQUEMENT</t>
    </r>
    <r>
      <rPr>
        <b/>
        <sz val="14"/>
        <color rgb="FF000000"/>
        <rFont val="Calibri"/>
        <family val="2"/>
      </rPr>
      <t xml:space="preserve"> </t>
    </r>
    <r>
      <rPr>
        <u/>
        <sz val="14"/>
        <color rgb="FF000000"/>
        <rFont val="Calibri"/>
        <family val="2"/>
      </rPr>
      <t>la colonne qui vous concerne</t>
    </r>
    <r>
      <rPr>
        <sz val="14"/>
        <color rgb="FF000000"/>
        <rFont val="Calibri"/>
        <family val="2"/>
      </rPr>
      <t xml:space="preserve">, en fonction de si le fumier de votre exploitation est géré sur votre site ou en extérieur </t>
    </r>
  </si>
  <si>
    <r>
      <rPr>
        <b/>
        <u/>
        <sz val="14"/>
        <color rgb="FF000000"/>
        <rFont val="Calibri"/>
        <family val="2"/>
      </rPr>
      <t>Obligatoire</t>
    </r>
    <r>
      <rPr>
        <b/>
        <sz val="14"/>
        <color rgb="FF000000"/>
        <rFont val="Calibri"/>
        <family val="2"/>
      </rPr>
      <t xml:space="preserve"> : (Cocher OUI sur le paramètre qui vous concerne, en D5 ou H5)</t>
    </r>
  </si>
  <si>
    <t xml:space="preserve">LE SUIVI ADMINISTRATIF </t>
  </si>
  <si>
    <t xml:space="preserve">Je possède un plan de biosécurité adapté à mon exploitation </t>
  </si>
  <si>
    <t>Mon plan de biosécurité comprend :</t>
  </si>
  <si>
    <t xml:space="preserve">Un plan de circulation, avec au minimum : </t>
  </si>
  <si>
    <t>i</t>
  </si>
  <si>
    <t>La délimitation des zones publiques, professionnelles et les UP</t>
  </si>
  <si>
    <t>ii</t>
  </si>
  <si>
    <t>L'identification des aires de stationnement et de lavage</t>
  </si>
  <si>
    <t>iii</t>
  </si>
  <si>
    <t xml:space="preserve">Le sens de circulation </t>
  </si>
  <si>
    <t>La liste des personnes indispensables au fonctionnement des UP</t>
  </si>
  <si>
    <t>Le plan de gestion des flux dans l'espace et/ou dans le temps</t>
  </si>
  <si>
    <t>Les plans de nettoyage-désinfection et de vide sanitaire par UP</t>
  </si>
  <si>
    <t xml:space="preserve">Le plan de gestion des sous-produits animaux </t>
  </si>
  <si>
    <t>Le plan de lutte contre les nuisibles dont les rongeurs</t>
  </si>
  <si>
    <t>Le plan de protection vis-à-vis de l'avifaune sauvage</t>
  </si>
  <si>
    <t>L'attestation de formation biosécurité du détenteur des animaux d'élevage et du personnel permanent</t>
  </si>
  <si>
    <t xml:space="preserve">La traçabilité des interventions des équipes du personnel temporaire </t>
  </si>
  <si>
    <t xml:space="preserve">La traçabilité des bandes par UP (déclaration de mise en place, enregistrements de l'origine et de la destination). </t>
  </si>
  <si>
    <t>La traçabilité des auto-contrôles (nature et fréquences) de la mise en œuvre des procédures de nettoyage et désinfection</t>
  </si>
  <si>
    <t>Une évaluation des risques liés à la détention de volailles non commerciales ou d'oiseaux sauvages captifs</t>
  </si>
  <si>
    <t xml:space="preserve">BILAN </t>
  </si>
  <si>
    <t>Identifiant élevage (INSEE)</t>
  </si>
  <si>
    <t>INUAV</t>
  </si>
  <si>
    <t xml:space="preserve">Coordonnées éleveur </t>
  </si>
  <si>
    <t>Nom auditeur</t>
  </si>
  <si>
    <t>Date visite 1</t>
  </si>
  <si>
    <r>
      <t xml:space="preserve">Date visite 2 </t>
    </r>
    <r>
      <rPr>
        <b/>
        <i/>
        <sz val="11"/>
        <color rgb="FFFFFFFF"/>
        <rFont val="Arial"/>
        <family val="2"/>
      </rPr>
      <t>(si présence d'items "Non conforme" en visite 1)*</t>
    </r>
  </si>
  <si>
    <t>A compléter si au moins un item est "NON CONFORME"</t>
  </si>
  <si>
    <t>Colonne2</t>
  </si>
  <si>
    <t>Colonne1</t>
  </si>
  <si>
    <t>NOTE</t>
  </si>
  <si>
    <t>TOTAL</t>
  </si>
  <si>
    <t>Calcul</t>
  </si>
  <si>
    <t>COMMENTAIRES (Visite 1)</t>
  </si>
  <si>
    <t xml:space="preserve">ENGAGEMENT </t>
  </si>
  <si>
    <t>EVOLUTION (Visite 2)</t>
  </si>
  <si>
    <t>CRITERES</t>
  </si>
  <si>
    <t>EVALUATION</t>
  </si>
  <si>
    <t>Explicitation obligatoire pour les items "NON CONFORME" et proposition d'un plan d'action (si nécessaire), par l'auditeur</t>
  </si>
  <si>
    <r>
      <t xml:space="preserve">Engagement </t>
    </r>
    <r>
      <rPr>
        <b/>
        <u/>
        <sz val="11"/>
        <color rgb="FFFFFFFF"/>
        <rFont val="Arial"/>
        <family val="2"/>
      </rPr>
      <t xml:space="preserve">de l'éleveur </t>
    </r>
    <r>
      <rPr>
        <b/>
        <sz val="11"/>
        <color rgb="FFFFFFFF"/>
        <rFont val="Arial"/>
        <family val="2"/>
      </rPr>
      <t xml:space="preserve">pour une mise en conformité des items "NON CONFORME" : </t>
    </r>
    <r>
      <rPr>
        <b/>
        <u/>
        <sz val="11"/>
        <color rgb="FFFFFFFF"/>
        <rFont val="Arial"/>
        <family val="2"/>
      </rPr>
      <t>OUI/NON, si OUI précisez un délai</t>
    </r>
  </si>
  <si>
    <r>
      <t xml:space="preserve">Spécifier si les points "NON CONFORME" ont été levés suite à la nouvelle visite effectuée, par l'auditeur                </t>
    </r>
    <r>
      <rPr>
        <i/>
        <sz val="11"/>
        <color rgb="FFFFFFFF"/>
        <rFont val="Arial"/>
        <family val="2"/>
      </rPr>
      <t>(*Renseigner la date de la visite 2)</t>
    </r>
  </si>
  <si>
    <t xml:space="preserve">LES INTRANTS </t>
  </si>
  <si>
    <t xml:space="preserve">LE FUMIER </t>
  </si>
  <si>
    <t>ADMINISTRATIF</t>
  </si>
  <si>
    <t>BILAN</t>
  </si>
  <si>
    <t xml:space="preserve">Plan de biosécurité </t>
  </si>
  <si>
    <t>Oui ou une seule UP</t>
  </si>
  <si>
    <t xml:space="preserve">Systématique ou une seule UP </t>
  </si>
  <si>
    <t xml:space="preserve">Systématique </t>
  </si>
  <si>
    <t>Oui ou les voies sont désinfectées</t>
  </si>
  <si>
    <t>Oui ou absence de basse-cour</t>
  </si>
  <si>
    <t xml:space="preserve">Toujours </t>
  </si>
  <si>
    <t>Régulièrement</t>
  </si>
  <si>
    <t>Elevage liberté</t>
  </si>
  <si>
    <t xml:space="preserve">Parfois </t>
  </si>
  <si>
    <t xml:space="preserve">Non </t>
  </si>
  <si>
    <t>Parfois</t>
  </si>
  <si>
    <t>Jamais</t>
  </si>
  <si>
    <t>Peux mieux faire</t>
  </si>
  <si>
    <t xml:space="preserve">Peux mieux faire </t>
  </si>
  <si>
    <t xml:space="preserve">Jamais </t>
  </si>
  <si>
    <t>Sas sanitaire</t>
  </si>
  <si>
    <t>Un banc ou une séparation physique</t>
  </si>
  <si>
    <t xml:space="preserve">Oui </t>
  </si>
  <si>
    <t>Parfois ou systématique</t>
  </si>
  <si>
    <t xml:space="preserve">Un marquage au sol ou Pas de séparation </t>
  </si>
  <si>
    <t>Nettoyage et Désinfection</t>
  </si>
  <si>
    <t>Systématique ou production bio</t>
  </si>
  <si>
    <t>Pas de matériel en commun</t>
  </si>
  <si>
    <t>Mortalité</t>
  </si>
  <si>
    <t xml:space="preserve">Les intrants </t>
  </si>
  <si>
    <t>Mon eau est déjà conforme</t>
  </si>
  <si>
    <t>Gestion du fumier</t>
  </si>
  <si>
    <t>Un assainissement naturel par un stockage minimum de 42 jours avant épandage</t>
  </si>
  <si>
    <t>Un chaulage</t>
  </si>
  <si>
    <t xml:space="preserve">Fumier envoyé en totalité à l'extérieur </t>
  </si>
  <si>
    <t xml:space="preserve">Un compostage </t>
  </si>
  <si>
    <t xml:space="preserve">Un envoi extérieur dans une usine de compostage agrée </t>
  </si>
  <si>
    <t>Je ne sais pas</t>
  </si>
  <si>
    <t>Un épandage avec enfouissement immédiat</t>
  </si>
  <si>
    <t>Un épandage immédiat sans enfouissement</t>
  </si>
  <si>
    <t>Un envoi chez un prêteur de terre qui épand et enfouit directement le fumier</t>
  </si>
  <si>
    <t>Parcours</t>
  </si>
  <si>
    <t>Toujours</t>
  </si>
  <si>
    <t>Aucune</t>
  </si>
  <si>
    <t>Je passe par le sas</t>
  </si>
  <si>
    <t>Entre chaque bande</t>
  </si>
  <si>
    <t>Absence de parcours</t>
  </si>
  <si>
    <t xml:space="preserve">Elevage en liberté </t>
  </si>
  <si>
    <t>Quelques unes</t>
  </si>
  <si>
    <t>Systématiquement</t>
  </si>
  <si>
    <t>Beaucoup</t>
  </si>
  <si>
    <t>Administratif</t>
  </si>
  <si>
    <t xml:space="preserve">Tous </t>
  </si>
  <si>
    <t xml:space="preserve">Certains </t>
  </si>
  <si>
    <t>Oui, mais pas à jour</t>
  </si>
  <si>
    <t>Aucun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</si>
</sst>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VRAI&quot;;&quot;VRAI&quot;;&quot;FAUX&quot;"/>
    <numFmt numFmtId="165" formatCode="0.0"/>
  </numFmts>
  <fonts count="75">
    <font>
      <sz val="11"/>
      <color rgb="FF000000"/>
      <name val="Calibri"/>
      <family val="2"/>
    </font>
    <font>
      <sz val="11"/>
      <color rgb="FF000000"/>
      <name val="Calibri"/>
      <family val="2"/>
    </font>
    <font>
      <b/>
      <sz val="11"/>
      <color rgb="FFFFFFFF"/>
      <name val="Calibri"/>
      <family val="2"/>
    </font>
    <font>
      <sz val="11"/>
      <color rgb="FF000000"/>
      <name val="Arial"/>
      <family val="2"/>
    </font>
    <font>
      <b/>
      <sz val="12"/>
      <color rgb="FFC65911"/>
      <name val="Arial"/>
      <family val="2"/>
    </font>
    <font>
      <sz val="14"/>
      <color rgb="FF000000"/>
      <name val="Arial"/>
      <family val="2"/>
    </font>
    <font>
      <sz val="11"/>
      <color rgb="FF000000"/>
      <name val="Pulse"/>
    </font>
    <font>
      <sz val="11"/>
      <color rgb="FF5B9BD5"/>
      <name val="Pulse"/>
    </font>
    <font>
      <sz val="11"/>
      <color rgb="FFFFFFFF"/>
      <name val="Pulse"/>
    </font>
    <font>
      <b/>
      <sz val="25"/>
      <color rgb="FF5B9BD5"/>
      <name val="Pulse"/>
    </font>
    <font>
      <b/>
      <sz val="12"/>
      <color rgb="FF5B9BD5"/>
      <name val="Pulse"/>
    </font>
    <font>
      <b/>
      <sz val="16"/>
      <color rgb="FF5B9BD5"/>
      <name val="Arial"/>
      <family val="2"/>
    </font>
    <font>
      <sz val="14"/>
      <color rgb="FF000000"/>
      <name val="Pulse"/>
    </font>
    <font>
      <sz val="14"/>
      <color rgb="FFFFFFFF"/>
      <name val="Pulse"/>
    </font>
    <font>
      <u/>
      <sz val="14"/>
      <color rgb="FF000000"/>
      <name val="Pulse"/>
    </font>
    <font>
      <b/>
      <sz val="14"/>
      <color rgb="FF000000"/>
      <name val="Pulse"/>
    </font>
    <font>
      <b/>
      <sz val="11"/>
      <color rgb="FF000000"/>
      <name val="Pulse"/>
    </font>
    <font>
      <sz val="11"/>
      <color rgb="FFFFC000"/>
      <name val="Arial"/>
      <family val="2"/>
    </font>
    <font>
      <b/>
      <sz val="25"/>
      <color rgb="FFFFC000"/>
      <name val="Arial"/>
      <family val="2"/>
    </font>
    <font>
      <b/>
      <sz val="12"/>
      <color rgb="FFFFC000"/>
      <name val="Arial"/>
      <family val="2"/>
    </font>
    <font>
      <b/>
      <sz val="11"/>
      <color rgb="FFFFC000"/>
      <name val="Arial"/>
      <family val="2"/>
    </font>
    <font>
      <b/>
      <sz val="14"/>
      <color rgb="FF000000"/>
      <name val="Arial"/>
      <family val="2"/>
    </font>
    <font>
      <b/>
      <sz val="11"/>
      <color rgb="FFED7D31"/>
      <name val="Arial"/>
      <family val="2"/>
    </font>
    <font>
      <b/>
      <u/>
      <sz val="14"/>
      <color rgb="FF000000"/>
      <name val="Arial"/>
      <family val="2"/>
    </font>
    <font>
      <sz val="11"/>
      <color rgb="FFFF0000"/>
      <name val="Arial"/>
      <family val="2"/>
    </font>
    <font>
      <b/>
      <sz val="25"/>
      <color rgb="FF92D050"/>
      <name val="Arial"/>
      <family val="2"/>
    </font>
    <font>
      <b/>
      <sz val="12"/>
      <color rgb="FF92D050"/>
      <name val="Arial"/>
      <family val="2"/>
    </font>
    <font>
      <b/>
      <sz val="11"/>
      <color rgb="FF375623"/>
      <name val="Arial"/>
      <family val="2"/>
    </font>
    <font>
      <b/>
      <sz val="11"/>
      <color rgb="FF70AD47"/>
      <name val="Arial"/>
      <family val="2"/>
    </font>
    <font>
      <sz val="11"/>
      <color rgb="FFFFFFFF"/>
      <name val="Arial"/>
      <family val="2"/>
    </font>
    <font>
      <b/>
      <sz val="25"/>
      <color rgb="FF552579"/>
      <name val="Arial"/>
      <family val="2"/>
    </font>
    <font>
      <b/>
      <sz val="12"/>
      <color rgb="FF552579"/>
      <name val="Arial"/>
      <family val="2"/>
    </font>
    <font>
      <b/>
      <sz val="11"/>
      <color rgb="FF552579"/>
      <name val="Arial"/>
      <family val="2"/>
    </font>
    <font>
      <i/>
      <sz val="11"/>
      <color rgb="FF000000"/>
      <name val="Arial"/>
      <family val="2"/>
    </font>
    <font>
      <b/>
      <i/>
      <sz val="11"/>
      <color rgb="FF552579"/>
      <name val="Arial"/>
      <family val="2"/>
    </font>
    <font>
      <i/>
      <sz val="14"/>
      <color rgb="FF000000"/>
      <name val="Arial"/>
      <family val="2"/>
    </font>
    <font>
      <i/>
      <sz val="11"/>
      <color rgb="FF000000"/>
      <name val="Calibri"/>
      <family val="2"/>
    </font>
    <font>
      <b/>
      <sz val="14"/>
      <color rgb="FFFFFFFF"/>
      <name val="Arial"/>
      <family val="2"/>
    </font>
    <font>
      <b/>
      <sz val="22"/>
      <color rgb="FFC00000"/>
      <name val="Arial"/>
      <family val="2"/>
    </font>
    <font>
      <b/>
      <sz val="12"/>
      <color rgb="FFC00000"/>
      <name val="Arial"/>
      <family val="2"/>
    </font>
    <font>
      <b/>
      <sz val="14"/>
      <color rgb="FFED7D31"/>
      <name val="Arial"/>
      <family val="2"/>
    </font>
    <font>
      <b/>
      <i/>
      <sz val="14"/>
      <color rgb="FF000000"/>
      <name val="Arial"/>
      <family val="2"/>
    </font>
    <font>
      <i/>
      <sz val="14"/>
      <color rgb="FFFF0000"/>
      <name val="Arial"/>
      <family val="2"/>
    </font>
    <font>
      <b/>
      <sz val="22"/>
      <color rgb="FF002060"/>
      <name val="Arial"/>
      <family val="2"/>
    </font>
    <font>
      <b/>
      <sz val="12"/>
      <color rgb="FF002060"/>
      <name val="Arial"/>
      <family val="2"/>
    </font>
    <font>
      <b/>
      <sz val="14"/>
      <color rgb="FF002060"/>
      <name val="Arial"/>
      <family val="2"/>
    </font>
    <font>
      <sz val="12"/>
      <color rgb="FF000000"/>
      <name val="Arial"/>
      <family val="2"/>
    </font>
    <font>
      <b/>
      <sz val="22"/>
      <color rgb="FF525252"/>
      <name val="Arial"/>
      <family val="2"/>
    </font>
    <font>
      <b/>
      <sz val="18"/>
      <color rgb="FFFFFFFF"/>
      <name val="Arial"/>
      <family val="2"/>
    </font>
    <font>
      <b/>
      <sz val="15"/>
      <color rgb="FFFFFFFF"/>
      <name val="Arial"/>
      <family val="2"/>
    </font>
    <font>
      <b/>
      <sz val="22"/>
      <color rgb="FF000000"/>
      <name val="Arial"/>
      <family val="2"/>
    </font>
    <font>
      <b/>
      <sz val="14"/>
      <color rgb="FF525252"/>
      <name val="Arial"/>
      <family val="2"/>
    </font>
    <font>
      <sz val="14"/>
      <color rgb="FF000000"/>
      <name val="Calibri"/>
      <family val="2"/>
    </font>
    <font>
      <b/>
      <u/>
      <sz val="14"/>
      <color rgb="FF000000"/>
      <name val="Calibri"/>
      <family val="2"/>
    </font>
    <font>
      <b/>
      <sz val="14"/>
      <color rgb="FF000000"/>
      <name val="Calibri"/>
      <family val="2"/>
    </font>
    <font>
      <u/>
      <sz val="14"/>
      <color rgb="FF000000"/>
      <name val="Calibri"/>
      <family val="2"/>
    </font>
    <font>
      <b/>
      <sz val="22"/>
      <color rgb="FF552579"/>
      <name val="Arial"/>
      <family val="2"/>
    </font>
    <font>
      <i/>
      <sz val="12"/>
      <color rgb="FF552579"/>
      <name val="Arial"/>
      <family val="2"/>
    </font>
    <font>
      <b/>
      <i/>
      <sz val="12"/>
      <color rgb="FF552579"/>
      <name val="Arial"/>
      <family val="2"/>
    </font>
    <font>
      <b/>
      <i/>
      <sz val="12"/>
      <color rgb="FF000000"/>
      <name val="Arial"/>
      <family val="2"/>
    </font>
    <font>
      <i/>
      <sz val="12"/>
      <color rgb="FF000000"/>
      <name val="Arial"/>
      <family val="2"/>
    </font>
    <font>
      <sz val="12"/>
      <color rgb="FF552579"/>
      <name val="Arial"/>
      <family val="2"/>
    </font>
    <font>
      <sz val="14"/>
      <color rgb="FF525252"/>
      <name val="Arial"/>
      <family val="2"/>
    </font>
    <font>
      <u/>
      <sz val="12"/>
      <color rgb="FF000000"/>
      <name val="Arial"/>
      <family val="2"/>
    </font>
    <font>
      <sz val="22"/>
      <color rgb="FFFFFFFF"/>
      <name val="Arial"/>
      <family val="2"/>
    </font>
    <font>
      <b/>
      <sz val="11"/>
      <color rgb="FF000000"/>
      <name val="Arial"/>
      <family val="2"/>
    </font>
    <font>
      <b/>
      <sz val="11"/>
      <color rgb="FFFFFFFF"/>
      <name val="Arial"/>
      <family val="2"/>
    </font>
    <font>
      <b/>
      <i/>
      <sz val="11"/>
      <color rgb="FFFFFFFF"/>
      <name val="Arial"/>
      <family val="2"/>
    </font>
    <font>
      <b/>
      <sz val="1"/>
      <color rgb="FFFFFFFF"/>
      <name val="Arial"/>
      <family val="2"/>
    </font>
    <font>
      <b/>
      <sz val="10"/>
      <color rgb="FFFFFFFF"/>
      <name val="Arial"/>
      <family val="2"/>
    </font>
    <font>
      <b/>
      <u/>
      <sz val="11"/>
      <color rgb="FFFFFFFF"/>
      <name val="Arial"/>
      <family val="2"/>
    </font>
    <font>
      <i/>
      <sz val="11"/>
      <color rgb="FFFFFFFF"/>
      <name val="Arial"/>
      <family val="2"/>
    </font>
    <font>
      <b/>
      <sz val="10"/>
      <color rgb="FF000000"/>
      <name val="Arial"/>
      <family val="2"/>
    </font>
    <font>
      <b/>
      <i/>
      <sz val="10"/>
      <color rgb="FF000000"/>
      <name val="Arial"/>
      <family val="2"/>
    </font>
    <font>
      <b/>
      <sz val="11"/>
      <color rgb="FF000000"/>
      <name val="Calibri"/>
      <family val="2"/>
    </font>
  </fonts>
  <fills count="21">
    <fill>
      <patternFill patternType="none"/>
    </fill>
    <fill>
      <patternFill patternType="gray125"/>
    </fill>
    <fill>
      <patternFill patternType="solid">
        <fgColor rgb="FFFFC000"/>
        <bgColor rgb="FFFFC000"/>
      </patternFill>
    </fill>
    <fill>
      <patternFill patternType="solid">
        <fgColor rgb="FF00B050"/>
        <bgColor rgb="FF00B050"/>
      </patternFill>
    </fill>
    <fill>
      <patternFill patternType="solid">
        <fgColor rgb="FFFF0000"/>
        <bgColor rgb="FFFF0000"/>
      </patternFill>
    </fill>
    <fill>
      <patternFill patternType="solid">
        <fgColor rgb="FF92D050"/>
        <bgColor rgb="FF92D050"/>
      </patternFill>
    </fill>
    <fill>
      <patternFill patternType="solid">
        <fgColor rgb="FFFFFFFF"/>
        <bgColor rgb="FFFFFFFF"/>
      </patternFill>
    </fill>
    <fill>
      <patternFill patternType="solid">
        <fgColor rgb="FF5B9BD5"/>
        <bgColor rgb="FF5B9BD5"/>
      </patternFill>
    </fill>
    <fill>
      <patternFill patternType="solid">
        <fgColor rgb="FFFFF2CC"/>
        <bgColor rgb="FFFFF2CC"/>
      </patternFill>
    </fill>
    <fill>
      <patternFill patternType="solid">
        <fgColor rgb="FFE2EFDA"/>
        <bgColor rgb="FFE2EFDA"/>
      </patternFill>
    </fill>
    <fill>
      <patternFill patternType="solid">
        <fgColor rgb="FF552579"/>
        <bgColor rgb="FF552579"/>
      </patternFill>
    </fill>
    <fill>
      <patternFill patternType="solid">
        <fgColor rgb="FFC00000"/>
        <bgColor rgb="FFC00000"/>
      </patternFill>
    </fill>
    <fill>
      <patternFill patternType="solid">
        <fgColor rgb="FF002060"/>
        <bgColor rgb="FF002060"/>
      </patternFill>
    </fill>
    <fill>
      <patternFill patternType="solid">
        <fgColor rgb="FF44546A"/>
        <bgColor rgb="FF44546A"/>
      </patternFill>
    </fill>
    <fill>
      <patternFill patternType="solid">
        <fgColor rgb="FFED7D31"/>
        <bgColor rgb="FFED7D31"/>
      </patternFill>
    </fill>
    <fill>
      <patternFill patternType="solid">
        <fgColor rgb="FFD9D9D9"/>
        <bgColor rgb="FFD9D9D9"/>
      </patternFill>
    </fill>
    <fill>
      <patternFill patternType="solid">
        <fgColor rgb="FF203764"/>
        <bgColor rgb="FF203764"/>
      </patternFill>
    </fill>
    <fill>
      <patternFill patternType="solid">
        <fgColor rgb="FF4472C4"/>
        <bgColor rgb="FF4472C4"/>
      </patternFill>
    </fill>
    <fill>
      <patternFill patternType="solid">
        <fgColor rgb="FF525252"/>
        <bgColor rgb="FF525252"/>
      </patternFill>
    </fill>
    <fill>
      <patternFill patternType="solid">
        <fgColor rgb="FFE7E6E6"/>
        <bgColor rgb="FFE7E6E6"/>
      </patternFill>
    </fill>
    <fill>
      <patternFill patternType="solid">
        <fgColor rgb="FFFFFF00"/>
        <bgColor rgb="FFFFFF00"/>
      </patternFill>
    </fill>
  </fills>
  <borders count="6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top/>
      <bottom style="thin">
        <color rgb="FF000000"/>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style="medium">
        <color rgb="FF70AD47"/>
      </left>
      <right style="medium">
        <color rgb="FF70AD47"/>
      </right>
      <top style="medium">
        <color rgb="FF70AD47"/>
      </top>
      <bottom style="thin">
        <color rgb="FF000000"/>
      </bottom>
      <diagonal/>
    </border>
    <border>
      <left style="medium">
        <color rgb="FF70AD47"/>
      </left>
      <right/>
      <top style="medium">
        <color rgb="FF70AD47"/>
      </top>
      <bottom style="thin">
        <color rgb="FF000000"/>
      </bottom>
      <diagonal/>
    </border>
    <border>
      <left style="medium">
        <color rgb="FF70AD47"/>
      </left>
      <right/>
      <top style="medium">
        <color rgb="FF70AD47"/>
      </top>
      <bottom style="medium">
        <color rgb="FF70AD47"/>
      </bottom>
      <diagonal/>
    </border>
    <border>
      <left/>
      <right/>
      <top style="medium">
        <color rgb="FF70AD47"/>
      </top>
      <bottom style="medium">
        <color rgb="FF70AD47"/>
      </bottom>
      <diagonal/>
    </border>
    <border>
      <left/>
      <right style="thin">
        <color rgb="FF70AD47"/>
      </right>
      <top style="medium">
        <color rgb="FF70AD47"/>
      </top>
      <bottom style="medium">
        <color rgb="FF70AD47"/>
      </bottom>
      <diagonal/>
    </border>
    <border>
      <left/>
      <right/>
      <top style="medium">
        <color rgb="FF7030A0"/>
      </top>
      <bottom style="thin">
        <color rgb="FF00000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thin">
        <color rgb="FF7030A0"/>
      </right>
      <top style="medium">
        <color rgb="FF7030A0"/>
      </top>
      <bottom style="medium">
        <color rgb="FF7030A0"/>
      </bottom>
      <diagonal/>
    </border>
    <border>
      <left style="medium">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C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2060"/>
      </bottom>
      <diagonal/>
    </border>
    <border>
      <left style="medium">
        <color rgb="FF000000"/>
      </left>
      <right style="medium">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bottom style="medium">
        <color rgb="FF00206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2060"/>
      </top>
      <bottom style="medium">
        <color rgb="FF000000"/>
      </bottom>
      <diagonal/>
    </border>
    <border>
      <left/>
      <right/>
      <top style="medium">
        <color rgb="FF00206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medium">
        <color rgb="FF552579"/>
      </left>
      <right style="medium">
        <color rgb="FF552579"/>
      </right>
      <top style="medium">
        <color rgb="FF552579"/>
      </top>
      <bottom style="medium">
        <color rgb="FF552579"/>
      </bottom>
      <diagonal/>
    </border>
    <border>
      <left style="medium">
        <color rgb="FF552579"/>
      </left>
      <right/>
      <top style="medium">
        <color rgb="FF552579"/>
      </top>
      <bottom style="medium">
        <color rgb="FF552579"/>
      </bottom>
      <diagonal/>
    </border>
  </borders>
  <cellStyleXfs count="13">
    <xf numFmtId="0" fontId="0" fillId="0" borderId="0"/>
    <xf numFmtId="0" fontId="2" fillId="2" borderId="0" applyNumberFormat="0" applyBorder="0" applyProtection="0"/>
    <xf numFmtId="0" fontId="1" fillId="3" borderId="0" applyNumberFormat="0" applyFont="0" applyBorder="0" applyAlignment="0" applyProtection="0"/>
    <xf numFmtId="0" fontId="1" fillId="0" borderId="0" applyNumberFormat="0" applyFont="0" applyFill="0" applyBorder="0" applyAlignment="0" applyProtection="0"/>
    <xf numFmtId="0" fontId="2" fillId="4" borderId="0" applyNumberFormat="0" applyBorder="0" applyAlignment="0" applyProtection="0"/>
    <xf numFmtId="0" fontId="2" fillId="4" borderId="0" applyNumberFormat="0" applyBorder="0" applyProtection="0"/>
    <xf numFmtId="0" fontId="2" fillId="5" borderId="0" applyNumberFormat="0" applyBorder="0" applyProtection="0"/>
    <xf numFmtId="0" fontId="1" fillId="0" borderId="0" applyNumberFormat="0" applyFont="0" applyFill="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4" borderId="0" applyNumberFormat="0" applyFont="0" applyBorder="0" applyAlignment="0" applyProtection="0"/>
  </cellStyleXfs>
  <cellXfs count="241">
    <xf numFmtId="0" fontId="0" fillId="0" borderId="0" xfId="0"/>
    <xf numFmtId="0" fontId="3" fillId="6" borderId="0" xfId="0" applyFont="1" applyFill="1" applyProtection="1"/>
    <xf numFmtId="0" fontId="3" fillId="6" borderId="1" xfId="0" applyFont="1" applyFill="1" applyBorder="1" applyProtection="1"/>
    <xf numFmtId="0" fontId="3" fillId="6" borderId="2" xfId="0" applyFont="1" applyFill="1" applyBorder="1" applyProtection="1"/>
    <xf numFmtId="0" fontId="3" fillId="6" borderId="3" xfId="0" applyFont="1" applyFill="1" applyBorder="1" applyProtection="1"/>
    <xf numFmtId="0" fontId="3" fillId="6" borderId="4" xfId="0" applyFont="1" applyFill="1" applyBorder="1" applyProtection="1"/>
    <xf numFmtId="0" fontId="3" fillId="6" borderId="5" xfId="0" applyFont="1" applyFill="1" applyBorder="1" applyProtection="1"/>
    <xf numFmtId="0" fontId="3" fillId="0" borderId="0" xfId="0" applyFont="1" applyProtection="1"/>
    <xf numFmtId="0" fontId="5" fillId="6" borderId="4" xfId="0" applyFont="1" applyFill="1" applyBorder="1" applyAlignment="1" applyProtection="1">
      <alignment horizontal="justify" vertical="center"/>
    </xf>
    <xf numFmtId="0" fontId="3" fillId="0" borderId="0" xfId="0" applyFont="1"/>
    <xf numFmtId="0" fontId="3" fillId="6" borderId="6" xfId="0" applyFont="1" applyFill="1" applyBorder="1" applyProtection="1"/>
    <xf numFmtId="0" fontId="3" fillId="6" borderId="7" xfId="0" applyFont="1" applyFill="1" applyBorder="1" applyProtection="1"/>
    <xf numFmtId="0" fontId="3" fillId="6" borderId="8" xfId="0" applyFont="1" applyFill="1" applyBorder="1" applyProtection="1"/>
    <xf numFmtId="0" fontId="4" fillId="6" borderId="4" xfId="0" applyFont="1" applyFill="1" applyBorder="1" applyAlignment="1" applyProtection="1">
      <alignment horizontal="center"/>
    </xf>
    <xf numFmtId="0" fontId="0" fillId="6" borderId="4" xfId="0" applyFill="1" applyBorder="1"/>
    <xf numFmtId="0" fontId="6" fillId="6" borderId="0" xfId="0" applyFont="1" applyFill="1" applyAlignment="1" applyProtection="1">
      <alignment vertical="center"/>
      <protection locked="0"/>
    </xf>
    <xf numFmtId="0" fontId="7" fillId="6" borderId="0" xfId="0" applyFont="1" applyFill="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9" fillId="6" borderId="0" xfId="0" applyFont="1" applyFill="1" applyAlignment="1" applyProtection="1">
      <alignment vertical="center"/>
      <protection locked="0"/>
    </xf>
    <xf numFmtId="0" fontId="9" fillId="6" borderId="9" xfId="0" applyFont="1" applyFill="1" applyBorder="1" applyAlignment="1" applyProtection="1">
      <alignment horizontal="center" vertical="center"/>
      <protection locked="0"/>
    </xf>
    <xf numFmtId="0" fontId="10" fillId="6" borderId="10"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6" fillId="0" borderId="0" xfId="0" applyFont="1" applyAlignment="1" applyProtection="1">
      <alignment vertical="center"/>
      <protection locked="0"/>
    </xf>
    <xf numFmtId="0" fontId="0" fillId="0" borderId="0" xfId="0" applyProtection="1">
      <protection locked="0"/>
    </xf>
    <xf numFmtId="0" fontId="11" fillId="6" borderId="12" xfId="0" applyFont="1" applyFill="1" applyBorder="1" applyAlignment="1" applyProtection="1">
      <alignment horizontal="center" vertical="center"/>
      <protection locked="0"/>
    </xf>
    <xf numFmtId="0" fontId="12" fillId="6" borderId="12" xfId="0" applyFont="1" applyFill="1" applyBorder="1" applyAlignment="1" applyProtection="1">
      <alignment horizontal="justify" vertical="center"/>
      <protection locked="0"/>
    </xf>
    <xf numFmtId="0" fontId="12" fillId="0" borderId="13" xfId="0" applyFont="1" applyBorder="1" applyAlignment="1" applyProtection="1">
      <alignment horizontal="center" vertical="center"/>
      <protection locked="0"/>
    </xf>
    <xf numFmtId="165" fontId="12" fillId="6" borderId="14" xfId="0" applyNumberFormat="1" applyFont="1" applyFill="1" applyBorder="1" applyAlignment="1" applyProtection="1">
      <alignment horizontal="center" vertical="center"/>
      <protection locked="0"/>
    </xf>
    <xf numFmtId="165" fontId="12" fillId="6" borderId="0" xfId="0" applyNumberFormat="1" applyFont="1" applyFill="1" applyAlignment="1" applyProtection="1">
      <alignment horizontal="center" vertical="center"/>
      <protection locked="0"/>
    </xf>
    <xf numFmtId="0" fontId="12" fillId="0" borderId="12" xfId="0" applyFont="1" applyBorder="1" applyAlignment="1" applyProtection="1">
      <alignment horizontal="center" vertical="center"/>
      <protection locked="0"/>
    </xf>
    <xf numFmtId="164" fontId="13" fillId="6" borderId="12" xfId="0" applyNumberFormat="1" applyFont="1" applyFill="1" applyBorder="1" applyAlignment="1" applyProtection="1">
      <alignment horizontal="center" vertical="center"/>
      <protection locked="0"/>
    </xf>
    <xf numFmtId="164" fontId="13" fillId="6" borderId="13" xfId="0" applyNumberFormat="1" applyFont="1" applyFill="1" applyBorder="1" applyAlignment="1" applyProtection="1">
      <alignment horizontal="center" vertical="center"/>
      <protection locked="0"/>
    </xf>
    <xf numFmtId="165" fontId="12" fillId="6" borderId="15" xfId="0" applyNumberFormat="1" applyFont="1" applyFill="1" applyBorder="1" applyAlignment="1" applyProtection="1">
      <alignment horizontal="center" vertical="center"/>
      <protection locked="0"/>
    </xf>
    <xf numFmtId="0" fontId="13" fillId="6" borderId="13"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center" vertical="center"/>
      <protection locked="0"/>
    </xf>
    <xf numFmtId="0" fontId="12" fillId="0" borderId="0" xfId="0" applyFont="1" applyFill="1" applyAlignment="1" applyProtection="1">
      <alignment horizontal="justify" vertical="center"/>
      <protection locked="0"/>
    </xf>
    <xf numFmtId="0" fontId="8"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165" fontId="12" fillId="0" borderId="0" xfId="0" applyNumberFormat="1" applyFont="1" applyFill="1" applyAlignment="1" applyProtection="1">
      <alignment horizontal="center" vertical="center"/>
      <protection locked="0"/>
    </xf>
    <xf numFmtId="0" fontId="0" fillId="0" borderId="0" xfId="0" applyFill="1" applyProtection="1">
      <protection locked="0"/>
    </xf>
    <xf numFmtId="0" fontId="7" fillId="7" borderId="16" xfId="0" applyFont="1" applyFill="1" applyBorder="1" applyAlignment="1" applyProtection="1">
      <alignment horizontal="center" vertical="center"/>
      <protection locked="0"/>
    </xf>
    <xf numFmtId="0" fontId="15" fillId="7" borderId="17" xfId="0" applyFont="1" applyFill="1" applyBorder="1" applyAlignment="1" applyProtection="1">
      <alignment horizontal="center" vertical="center"/>
      <protection locked="0"/>
    </xf>
    <xf numFmtId="165" fontId="15" fillId="7" borderId="17" xfId="0" applyNumberFormat="1" applyFont="1" applyFill="1" applyBorder="1" applyAlignment="1" applyProtection="1">
      <alignment horizontal="center" vertical="center"/>
      <protection locked="0"/>
    </xf>
    <xf numFmtId="0" fontId="15" fillId="6" borderId="17"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2" fillId="6" borderId="0" xfId="0" applyFont="1" applyFill="1" applyAlignment="1" applyProtection="1">
      <alignment horizontal="center" vertical="center"/>
      <protection locked="0"/>
    </xf>
    <xf numFmtId="0" fontId="16" fillId="6"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3" fillId="6" borderId="0" xfId="0" applyFont="1" applyFill="1" applyAlignment="1" applyProtection="1">
      <alignment vertical="center"/>
      <protection locked="0"/>
    </xf>
    <xf numFmtId="0" fontId="17" fillId="6" borderId="0" xfId="0" applyFont="1" applyFill="1" applyAlignment="1" applyProtection="1">
      <alignment horizontal="center" vertical="center"/>
      <protection locked="0"/>
    </xf>
    <xf numFmtId="0" fontId="3" fillId="6" borderId="0" xfId="0" applyFont="1" applyFill="1" applyAlignment="1" applyProtection="1">
      <alignment horizontal="center" vertical="center"/>
      <protection locked="0"/>
    </xf>
    <xf numFmtId="0" fontId="18" fillId="6" borderId="9" xfId="0" applyFont="1" applyFill="1" applyBorder="1" applyAlignment="1" applyProtection="1">
      <alignment horizontal="center" vertical="center"/>
      <protection locked="0"/>
    </xf>
    <xf numFmtId="0" fontId="19" fillId="6" borderId="9"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20" fillId="6" borderId="12" xfId="0" applyFont="1" applyFill="1" applyBorder="1" applyAlignment="1" applyProtection="1">
      <alignment horizontal="center" vertical="center"/>
      <protection locked="0"/>
    </xf>
    <xf numFmtId="0" fontId="12" fillId="6" borderId="13" xfId="0" applyFont="1" applyFill="1" applyBorder="1" applyAlignment="1" applyProtection="1">
      <alignment vertical="center"/>
      <protection locked="0"/>
    </xf>
    <xf numFmtId="0" fontId="5"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0" fillId="6" borderId="13" xfId="0" applyFont="1" applyFill="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21" fillId="8" borderId="13" xfId="0" applyFont="1" applyFill="1" applyBorder="1" applyAlignment="1" applyProtection="1">
      <alignment horizontal="justify" vertical="center"/>
      <protection locked="0"/>
    </xf>
    <xf numFmtId="0" fontId="5" fillId="8" borderId="13" xfId="0" applyFont="1" applyFill="1" applyBorder="1" applyAlignment="1" applyProtection="1">
      <alignment horizontal="center" vertical="center"/>
      <protection locked="0"/>
    </xf>
    <xf numFmtId="0" fontId="5" fillId="8" borderId="13" xfId="0" applyFont="1" applyFill="1" applyBorder="1" applyAlignment="1" applyProtection="1">
      <alignment vertical="center"/>
      <protection locked="0"/>
    </xf>
    <xf numFmtId="0" fontId="22" fillId="6" borderId="13"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5" fillId="8" borderId="18" xfId="0" applyFont="1" applyFill="1" applyBorder="1" applyAlignment="1" applyProtection="1">
      <alignment horizontal="center" vertical="center"/>
      <protection locked="0"/>
    </xf>
    <xf numFmtId="0" fontId="5" fillId="0" borderId="13" xfId="0" applyFont="1" applyBorder="1" applyAlignment="1" applyProtection="1">
      <alignment horizontal="justify" vertical="center"/>
      <protection locked="0"/>
    </xf>
    <xf numFmtId="0" fontId="24" fillId="6" borderId="0" xfId="0" applyFont="1" applyFill="1" applyAlignme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center"/>
      <protection locked="0"/>
    </xf>
    <xf numFmtId="0" fontId="24" fillId="6" borderId="0" xfId="0" applyFont="1" applyFill="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8" fillId="6" borderId="9" xfId="0" applyFont="1" applyFill="1" applyBorder="1" applyAlignment="1" applyProtection="1">
      <alignment horizontal="center" vertical="center"/>
      <protection locked="0"/>
    </xf>
    <xf numFmtId="0" fontId="26" fillId="6" borderId="22" xfId="0" applyFont="1" applyFill="1" applyBorder="1" applyAlignment="1" applyProtection="1">
      <alignment horizontal="center" vertical="center"/>
      <protection locked="0"/>
    </xf>
    <xf numFmtId="0" fontId="25" fillId="6" borderId="22" xfId="0" applyFont="1" applyFill="1" applyBorder="1" applyAlignment="1" applyProtection="1">
      <alignment horizontal="center" vertical="center"/>
      <protection locked="0"/>
    </xf>
    <xf numFmtId="0" fontId="27" fillId="6" borderId="13" xfId="0" applyFont="1" applyFill="1" applyBorder="1" applyAlignment="1" applyProtection="1">
      <alignment horizontal="center" vertical="center"/>
      <protection locked="0"/>
    </xf>
    <xf numFmtId="0" fontId="21" fillId="9" borderId="13" xfId="0" applyFont="1" applyFill="1" applyBorder="1" applyAlignment="1" applyProtection="1">
      <alignment horizontal="justify" vertical="center"/>
      <protection locked="0"/>
    </xf>
    <xf numFmtId="0" fontId="5" fillId="9" borderId="13" xfId="0" applyFont="1" applyFill="1" applyBorder="1" applyAlignment="1" applyProtection="1">
      <alignment vertical="center"/>
      <protection locked="0"/>
    </xf>
    <xf numFmtId="0" fontId="5" fillId="9" borderId="13" xfId="0" applyFont="1" applyFill="1" applyBorder="1" applyAlignment="1" applyProtection="1">
      <alignment horizontal="center" vertical="center"/>
      <protection locked="0"/>
    </xf>
    <xf numFmtId="0" fontId="28" fillId="6" borderId="13" xfId="0" applyFont="1" applyFill="1" applyBorder="1" applyAlignment="1" applyProtection="1">
      <alignment horizontal="center" vertical="center"/>
      <protection locked="0"/>
    </xf>
    <xf numFmtId="0" fontId="5" fillId="0" borderId="15" xfId="0" applyFont="1" applyBorder="1" applyAlignment="1" applyProtection="1">
      <alignment horizontal="justify" vertical="center"/>
      <protection locked="0"/>
    </xf>
    <xf numFmtId="0" fontId="5" fillId="0" borderId="13"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5" fillId="6" borderId="13" xfId="0" applyFont="1" applyFill="1" applyBorder="1" applyAlignment="1" applyProtection="1">
      <alignment horizontal="justify" vertical="center"/>
      <protection locked="0"/>
    </xf>
    <xf numFmtId="0" fontId="28" fillId="0" borderId="13" xfId="0" applyFont="1" applyBorder="1" applyAlignment="1" applyProtection="1">
      <alignment horizontal="center" vertical="center"/>
      <protection locked="0"/>
    </xf>
    <xf numFmtId="0" fontId="5" fillId="0" borderId="15" xfId="0" applyFont="1" applyFill="1" applyBorder="1" applyAlignment="1" applyProtection="1">
      <alignment horizontal="justify" vertical="center"/>
      <protection locked="0"/>
    </xf>
    <xf numFmtId="0" fontId="5" fillId="0" borderId="0" xfId="0" applyFont="1" applyAlignment="1" applyProtection="1">
      <alignment horizontal="justify" vertical="center"/>
      <protection locked="0"/>
    </xf>
    <xf numFmtId="0" fontId="3" fillId="0" borderId="0" xfId="0" applyFont="1" applyAlignment="1" applyProtection="1">
      <alignment horizontal="center"/>
      <protection locked="0"/>
    </xf>
    <xf numFmtId="0" fontId="3" fillId="5" borderId="23" xfId="0" applyFont="1" applyFill="1" applyBorder="1" applyAlignment="1" applyProtection="1">
      <alignment horizontal="center" vertical="center"/>
      <protection locked="0"/>
    </xf>
    <xf numFmtId="0" fontId="21"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25" fillId="6" borderId="21" xfId="0" applyFont="1" applyFill="1" applyBorder="1" applyAlignment="1" applyProtection="1">
      <alignment horizontal="center" vertical="center"/>
      <protection locked="0"/>
    </xf>
    <xf numFmtId="0" fontId="29" fillId="6" borderId="0" xfId="0" applyFont="1" applyFill="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0" fontId="31" fillId="6" borderId="9"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32" fillId="6" borderId="13" xfId="0" applyFont="1" applyFill="1" applyBorder="1" applyAlignment="1" applyProtection="1">
      <alignment horizontal="center" vertical="center"/>
      <protection locked="0"/>
    </xf>
    <xf numFmtId="0" fontId="5" fillId="6" borderId="26" xfId="0" applyFont="1" applyFill="1" applyBorder="1" applyAlignment="1" applyProtection="1">
      <alignment horizontal="center" vertical="center"/>
      <protection locked="0"/>
    </xf>
    <xf numFmtId="0" fontId="33" fillId="0" borderId="0" xfId="0" applyFont="1" applyAlignment="1" applyProtection="1">
      <alignment vertical="center"/>
      <protection locked="0"/>
    </xf>
    <xf numFmtId="0" fontId="34" fillId="6" borderId="13" xfId="0" applyFont="1" applyFill="1" applyBorder="1" applyAlignment="1" applyProtection="1">
      <alignment horizontal="center" vertical="center"/>
      <protection locked="0"/>
    </xf>
    <xf numFmtId="0" fontId="35" fillId="6" borderId="26" xfId="0" applyFont="1" applyFill="1" applyBorder="1" applyAlignment="1" applyProtection="1">
      <alignment horizontal="center" vertical="center"/>
      <protection locked="0"/>
    </xf>
    <xf numFmtId="0" fontId="33" fillId="6" borderId="0" xfId="0" applyFont="1" applyFill="1" applyAlignment="1" applyProtection="1">
      <alignment vertical="center"/>
      <protection locked="0"/>
    </xf>
    <xf numFmtId="0" fontId="36" fillId="0" borderId="0" xfId="0" applyFont="1" applyProtection="1">
      <protection locked="0"/>
    </xf>
    <xf numFmtId="0" fontId="29" fillId="0" borderId="0" xfId="0" applyFont="1" applyAlignment="1" applyProtection="1">
      <alignment horizontal="center" vertical="center"/>
      <protection locked="0"/>
    </xf>
    <xf numFmtId="0" fontId="3" fillId="10" borderId="27" xfId="0" applyFont="1" applyFill="1" applyBorder="1" applyAlignment="1" applyProtection="1">
      <alignment horizontal="center" vertical="center"/>
      <protection locked="0"/>
    </xf>
    <xf numFmtId="0" fontId="21" fillId="10" borderId="28" xfId="0" applyFont="1" applyFill="1" applyBorder="1" applyAlignment="1" applyProtection="1">
      <alignment horizontal="center" vertical="center"/>
      <protection locked="0"/>
    </xf>
    <xf numFmtId="0" fontId="37" fillId="10" borderId="28" xfId="0" applyFont="1" applyFill="1" applyBorder="1" applyAlignment="1" applyProtection="1">
      <alignment horizontal="center" vertical="center"/>
      <protection locked="0"/>
    </xf>
    <xf numFmtId="0" fontId="5" fillId="10" borderId="29" xfId="0" applyFont="1" applyFill="1" applyBorder="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39" fillId="6" borderId="9" xfId="0" applyFont="1" applyFill="1" applyBorder="1" applyAlignment="1" applyProtection="1">
      <alignment horizontal="center" vertical="center"/>
      <protection locked="0"/>
    </xf>
    <xf numFmtId="0" fontId="5" fillId="6" borderId="0" xfId="0" applyFont="1" applyFill="1" applyAlignment="1" applyProtection="1">
      <alignment vertical="center"/>
      <protection locked="0"/>
    </xf>
    <xf numFmtId="0" fontId="40" fillId="6" borderId="4" xfId="0" applyFont="1" applyFill="1" applyBorder="1" applyAlignment="1" applyProtection="1">
      <alignment horizontal="center" vertical="center"/>
      <protection locked="0"/>
    </xf>
    <xf numFmtId="0" fontId="41" fillId="0" borderId="9" xfId="0" applyFont="1" applyBorder="1" applyAlignment="1" applyProtection="1">
      <alignment horizontal="justify" vertical="center"/>
    </xf>
    <xf numFmtId="0" fontId="0" fillId="6" borderId="3" xfId="0" applyFill="1" applyBorder="1" applyAlignment="1">
      <alignment horizontal="center" vertical="center"/>
    </xf>
    <xf numFmtId="1" fontId="5" fillId="6" borderId="0" xfId="0" applyNumberFormat="1" applyFont="1" applyFill="1" applyAlignment="1" applyProtection="1">
      <alignment vertical="center"/>
      <protection locked="0"/>
    </xf>
    <xf numFmtId="0" fontId="5" fillId="0" borderId="30" xfId="0" applyFont="1" applyBorder="1" applyAlignment="1" applyProtection="1">
      <alignment horizontal="justify" vertical="center"/>
    </xf>
    <xf numFmtId="0" fontId="5" fillId="6" borderId="31" xfId="0" applyFont="1" applyFill="1" applyBorder="1" applyAlignment="1" applyProtection="1">
      <alignment horizontal="center" vertical="center"/>
      <protection locked="0"/>
    </xf>
    <xf numFmtId="0" fontId="5" fillId="0" borderId="32" xfId="0" applyFont="1" applyBorder="1" applyAlignment="1" applyProtection="1">
      <alignment horizontal="justify" vertical="center"/>
    </xf>
    <xf numFmtId="0" fontId="5" fillId="6" borderId="33" xfId="0" applyFont="1" applyFill="1" applyBorder="1" applyAlignment="1" applyProtection="1">
      <alignment horizontal="center" vertical="center"/>
      <protection locked="0"/>
    </xf>
    <xf numFmtId="0" fontId="5" fillId="6" borderId="33" xfId="0" applyFont="1" applyFill="1" applyBorder="1" applyAlignment="1" applyProtection="1">
      <alignment horizontal="center" vertical="center" wrapText="1"/>
      <protection locked="0"/>
    </xf>
    <xf numFmtId="0" fontId="40" fillId="6" borderId="34" xfId="0" applyFont="1" applyFill="1" applyBorder="1" applyAlignment="1" applyProtection="1">
      <alignment horizontal="center" vertical="center"/>
      <protection locked="0"/>
    </xf>
    <xf numFmtId="0" fontId="5" fillId="0" borderId="6" xfId="0" applyFont="1" applyBorder="1" applyAlignment="1" applyProtection="1">
      <alignment horizontal="justify" vertical="center"/>
    </xf>
    <xf numFmtId="0" fontId="5" fillId="6" borderId="35"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0" borderId="36" xfId="0" applyFont="1" applyBorder="1" applyAlignment="1" applyProtection="1">
      <alignment horizontal="justify" vertical="center"/>
      <protection locked="0"/>
    </xf>
    <xf numFmtId="0" fontId="5" fillId="6" borderId="10" xfId="0" applyFont="1" applyFill="1" applyBorder="1" applyAlignment="1" applyProtection="1">
      <alignment horizontal="center" vertical="center"/>
      <protection locked="0"/>
    </xf>
    <xf numFmtId="0" fontId="5" fillId="11" borderId="6" xfId="0" applyFont="1" applyFill="1" applyBorder="1" applyAlignment="1" applyProtection="1">
      <alignment horizontal="center" vertical="center"/>
      <protection locked="0"/>
    </xf>
    <xf numFmtId="0" fontId="21" fillId="11" borderId="7" xfId="0" applyFont="1" applyFill="1" applyBorder="1" applyAlignment="1" applyProtection="1">
      <alignment horizontal="center" vertical="center"/>
      <protection locked="0"/>
    </xf>
    <xf numFmtId="165" fontId="37" fillId="11" borderId="7" xfId="0" applyNumberFormat="1" applyFont="1" applyFill="1" applyBorder="1" applyAlignment="1" applyProtection="1">
      <alignment horizontal="center" vertical="center"/>
      <protection locked="0"/>
    </xf>
    <xf numFmtId="0" fontId="5" fillId="6" borderId="0" xfId="0" applyFont="1" applyFill="1" applyAlignment="1" applyProtection="1">
      <alignment horizontal="center" vertical="center"/>
    </xf>
    <xf numFmtId="0" fontId="38" fillId="6" borderId="9" xfId="0" applyFont="1" applyFill="1" applyBorder="1" applyAlignment="1" applyProtection="1">
      <alignment horizontal="center" vertical="center"/>
      <protection locked="0"/>
    </xf>
    <xf numFmtId="0" fontId="0" fillId="6" borderId="9" xfId="0" applyFill="1" applyBorder="1"/>
    <xf numFmtId="0" fontId="44" fillId="0" borderId="37" xfId="0" applyFont="1" applyBorder="1" applyAlignment="1" applyProtection="1">
      <alignment horizontal="center" vertical="center"/>
      <protection locked="0"/>
    </xf>
    <xf numFmtId="0" fontId="21" fillId="6" borderId="4" xfId="0" applyFont="1" applyFill="1" applyBorder="1" applyAlignment="1" applyProtection="1">
      <alignment horizontal="center" vertical="center"/>
      <protection locked="0"/>
    </xf>
    <xf numFmtId="0" fontId="21" fillId="6" borderId="5" xfId="0" applyFont="1" applyFill="1" applyBorder="1" applyAlignment="1" applyProtection="1">
      <alignment horizontal="center" vertical="center"/>
      <protection locked="0"/>
    </xf>
    <xf numFmtId="0" fontId="45" fillId="6" borderId="13" xfId="0" applyFont="1" applyFill="1" applyBorder="1" applyAlignment="1" applyProtection="1">
      <alignment horizontal="center" vertical="center"/>
    </xf>
    <xf numFmtId="0" fontId="5" fillId="0" borderId="13" xfId="0" applyFont="1" applyBorder="1" applyAlignment="1" applyProtection="1">
      <alignment horizontal="justify" vertical="center"/>
    </xf>
    <xf numFmtId="0" fontId="5" fillId="6" borderId="38" xfId="0" applyFont="1" applyFill="1" applyBorder="1" applyAlignment="1" applyProtection="1">
      <alignment horizontal="center" vertical="center"/>
      <protection locked="0"/>
    </xf>
    <xf numFmtId="0" fontId="46" fillId="6" borderId="39"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protection locked="0"/>
    </xf>
    <xf numFmtId="0" fontId="45" fillId="6" borderId="41" xfId="0" applyFont="1" applyFill="1" applyBorder="1" applyAlignment="1" applyProtection="1">
      <alignment horizontal="center" vertical="center"/>
    </xf>
    <xf numFmtId="0" fontId="5" fillId="0" borderId="42" xfId="0" applyFont="1" applyBorder="1" applyAlignment="1" applyProtection="1">
      <alignment horizontal="justify" vertical="center"/>
    </xf>
    <xf numFmtId="0" fontId="5" fillId="6" borderId="43"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12" borderId="44" xfId="0" applyFont="1" applyFill="1" applyBorder="1" applyAlignment="1" applyProtection="1">
      <alignment horizontal="center" vertical="center"/>
      <protection locked="0"/>
    </xf>
    <xf numFmtId="0" fontId="21" fillId="12" borderId="45" xfId="0" applyFont="1" applyFill="1" applyBorder="1" applyAlignment="1" applyProtection="1">
      <alignment horizontal="center" vertical="center"/>
      <protection locked="0"/>
    </xf>
    <xf numFmtId="0" fontId="21" fillId="6" borderId="10" xfId="0" applyFont="1" applyFill="1" applyBorder="1" applyAlignment="1" applyProtection="1">
      <alignment horizontal="center" vertical="center"/>
    </xf>
    <xf numFmtId="0" fontId="43" fillId="0" borderId="37" xfId="0" applyFont="1" applyFill="1" applyBorder="1" applyAlignment="1" applyProtection="1">
      <alignment horizontal="center" vertical="center"/>
      <protection locked="0"/>
    </xf>
    <xf numFmtId="0" fontId="0" fillId="0" borderId="0" xfId="0" applyAlignment="1">
      <alignment horizontal="center" vertical="center"/>
    </xf>
    <xf numFmtId="0" fontId="0" fillId="6" borderId="0" xfId="0" applyFill="1" applyAlignment="1">
      <alignment horizontal="center" vertical="center"/>
    </xf>
    <xf numFmtId="0" fontId="47" fillId="0" borderId="0" xfId="0" applyFont="1" applyAlignment="1" applyProtection="1">
      <alignment horizontal="center" vertical="center" wrapText="1"/>
      <protection locked="0"/>
    </xf>
    <xf numFmtId="0" fontId="47" fillId="0" borderId="1" xfId="0" applyFont="1" applyBorder="1" applyAlignment="1" applyProtection="1">
      <alignment horizontal="center" vertical="center" wrapText="1"/>
      <protection locked="0"/>
    </xf>
    <xf numFmtId="0" fontId="47" fillId="0" borderId="46" xfId="0" applyFont="1" applyBorder="1" applyAlignment="1" applyProtection="1">
      <alignment horizontal="center" vertical="center" wrapText="1"/>
      <protection locked="0"/>
    </xf>
    <xf numFmtId="0" fontId="49" fillId="13" borderId="47" xfId="0" applyFont="1" applyFill="1" applyBorder="1" applyAlignment="1" applyProtection="1">
      <alignment horizontal="center" vertical="center" wrapText="1"/>
      <protection locked="0"/>
    </xf>
    <xf numFmtId="0" fontId="50" fillId="14" borderId="48" xfId="0" applyFont="1" applyFill="1" applyBorder="1" applyAlignment="1" applyProtection="1">
      <alignment horizontal="center" vertical="center" wrapText="1"/>
      <protection locked="0"/>
    </xf>
    <xf numFmtId="0" fontId="0" fillId="0" borderId="39" xfId="0" applyBorder="1" applyAlignment="1">
      <alignment horizontal="center" vertical="center"/>
    </xf>
    <xf numFmtId="0" fontId="0" fillId="0" borderId="46" xfId="0" applyBorder="1" applyAlignment="1">
      <alignment horizontal="center" vertical="center"/>
    </xf>
    <xf numFmtId="0" fontId="51" fillId="0" borderId="49" xfId="0" applyFont="1" applyBorder="1" applyAlignment="1" applyProtection="1">
      <alignment horizontal="center" vertical="center" wrapText="1"/>
      <protection locked="0"/>
    </xf>
    <xf numFmtId="0" fontId="46" fillId="0" borderId="50" xfId="0" applyFont="1" applyBorder="1" applyAlignment="1" applyProtection="1">
      <alignment horizontal="center" vertical="center" wrapText="1"/>
    </xf>
    <xf numFmtId="0" fontId="5" fillId="6" borderId="51" xfId="0" applyFont="1" applyFill="1" applyBorder="1" applyAlignment="1" applyProtection="1">
      <alignment horizontal="center" vertical="center" wrapText="1"/>
      <protection locked="0"/>
    </xf>
    <xf numFmtId="0" fontId="0" fillId="6" borderId="52" xfId="0" applyFill="1" applyBorder="1" applyAlignment="1">
      <alignment horizontal="center" vertical="center"/>
    </xf>
    <xf numFmtId="0" fontId="0" fillId="6" borderId="53" xfId="0" applyFill="1" applyBorder="1" applyAlignment="1">
      <alignment horizontal="center" vertical="center"/>
    </xf>
    <xf numFmtId="0" fontId="51" fillId="0" borderId="54"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xf>
    <xf numFmtId="0" fontId="46" fillId="6" borderId="31" xfId="0" applyFont="1" applyFill="1" applyBorder="1" applyAlignment="1" applyProtection="1">
      <alignment horizontal="center" vertical="center" wrapText="1"/>
      <protection locked="0"/>
    </xf>
    <xf numFmtId="0" fontId="51" fillId="0" borderId="32" xfId="0" applyFont="1" applyBorder="1" applyAlignment="1" applyProtection="1">
      <alignment horizontal="center" vertical="center" wrapText="1"/>
      <protection locked="0"/>
    </xf>
    <xf numFmtId="0" fontId="46" fillId="0" borderId="9" xfId="0" applyFont="1" applyFill="1" applyBorder="1" applyAlignment="1" applyProtection="1">
      <alignment horizontal="center" vertical="center" wrapText="1"/>
    </xf>
    <xf numFmtId="0" fontId="5" fillId="6" borderId="55" xfId="0" applyFont="1" applyFill="1" applyBorder="1" applyAlignment="1" applyProtection="1">
      <alignment horizontal="center" vertical="center" wrapText="1"/>
      <protection locked="0"/>
    </xf>
    <xf numFmtId="0" fontId="51" fillId="0" borderId="1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xf>
    <xf numFmtId="0" fontId="46" fillId="6" borderId="33" xfId="0" applyFont="1" applyFill="1" applyBorder="1" applyAlignment="1" applyProtection="1">
      <alignment horizontal="center" vertical="center" wrapText="1"/>
      <protection locked="0"/>
    </xf>
    <xf numFmtId="0" fontId="51" fillId="0" borderId="56" xfId="0" applyFont="1" applyBorder="1" applyAlignment="1" applyProtection="1">
      <alignment horizontal="center" vertical="center" wrapText="1"/>
      <protection locked="0"/>
    </xf>
    <xf numFmtId="0" fontId="46" fillId="0" borderId="12" xfId="0" applyFont="1" applyFill="1" applyBorder="1" applyAlignment="1" applyProtection="1">
      <alignment horizontal="center" vertical="center" wrapText="1"/>
    </xf>
    <xf numFmtId="0" fontId="0" fillId="6" borderId="57" xfId="0" applyFill="1" applyBorder="1" applyAlignment="1">
      <alignment horizontal="center" vertical="center"/>
    </xf>
    <xf numFmtId="0" fontId="0" fillId="6" borderId="5" xfId="0" applyFill="1" applyBorder="1" applyAlignment="1">
      <alignment horizontal="center" vertical="center"/>
    </xf>
    <xf numFmtId="0" fontId="46" fillId="0" borderId="13" xfId="0" applyFont="1" applyFill="1" applyBorder="1" applyAlignment="1" applyProtection="1">
      <alignment horizontal="center" vertical="center" wrapText="1"/>
    </xf>
    <xf numFmtId="0" fontId="46" fillId="0" borderId="13" xfId="0" applyFont="1" applyBorder="1" applyAlignment="1" applyProtection="1">
      <alignment horizontal="center" vertical="center" wrapText="1"/>
    </xf>
    <xf numFmtId="0" fontId="0" fillId="6" borderId="58" xfId="0" applyFill="1" applyBorder="1" applyAlignment="1">
      <alignment horizontal="center" vertical="center"/>
    </xf>
    <xf numFmtId="0" fontId="5" fillId="6" borderId="0" xfId="0" applyFont="1" applyFill="1" applyAlignment="1" applyProtection="1">
      <alignment horizontal="center" vertical="center" wrapText="1"/>
    </xf>
    <xf numFmtId="0" fontId="52" fillId="6" borderId="0" xfId="0" applyFont="1" applyFill="1" applyAlignment="1">
      <alignment horizontal="center" vertical="center"/>
    </xf>
    <xf numFmtId="0" fontId="54" fillId="6" borderId="0" xfId="0" applyFont="1" applyFill="1" applyAlignment="1">
      <alignment horizontal="center" vertical="center"/>
    </xf>
    <xf numFmtId="0" fontId="47" fillId="0" borderId="9" xfId="0" applyFont="1" applyFill="1" applyBorder="1" applyAlignment="1" applyProtection="1">
      <alignment horizontal="center" vertical="center" wrapText="1"/>
      <protection locked="0"/>
    </xf>
    <xf numFmtId="0" fontId="48" fillId="13" borderId="3" xfId="0" applyFont="1" applyFill="1" applyBorder="1" applyAlignment="1" applyProtection="1">
      <alignment horizontal="center" vertical="center" wrapText="1"/>
      <protection locked="0"/>
    </xf>
    <xf numFmtId="0" fontId="0" fillId="6" borderId="43" xfId="0" applyFill="1" applyBorder="1"/>
    <xf numFmtId="0" fontId="21" fillId="6" borderId="9" xfId="0" applyFont="1" applyFill="1" applyBorder="1" applyAlignment="1" applyProtection="1">
      <alignment horizontal="center" vertical="center" wrapText="1"/>
    </xf>
    <xf numFmtId="0" fontId="0" fillId="6" borderId="0" xfId="0" applyFill="1" applyAlignment="1">
      <alignment vertical="center" wrapText="1"/>
    </xf>
    <xf numFmtId="0" fontId="31" fillId="6" borderId="60" xfId="0" applyFont="1" applyFill="1" applyBorder="1" applyAlignment="1" applyProtection="1">
      <alignment horizontal="center" vertical="center" wrapText="1"/>
      <protection locked="0"/>
    </xf>
    <xf numFmtId="0" fontId="57" fillId="0" borderId="13" xfId="0" applyFont="1" applyFill="1" applyBorder="1" applyAlignment="1" applyProtection="1">
      <alignment horizontal="center" vertical="center" wrapText="1"/>
      <protection locked="0"/>
    </xf>
    <xf numFmtId="0" fontId="46" fillId="6" borderId="13" xfId="0" applyFont="1" applyFill="1" applyBorder="1" applyAlignment="1">
      <alignment vertical="center" wrapText="1"/>
    </xf>
    <xf numFmtId="0" fontId="36" fillId="6" borderId="0" xfId="0" applyFont="1" applyFill="1" applyAlignment="1">
      <alignment vertical="center" wrapText="1"/>
    </xf>
    <xf numFmtId="0" fontId="58" fillId="15" borderId="13" xfId="0" applyFont="1" applyFill="1" applyBorder="1" applyAlignment="1" applyProtection="1">
      <alignment horizontal="center" vertical="center" wrapText="1"/>
      <protection locked="0"/>
    </xf>
    <xf numFmtId="0" fontId="57" fillId="15" borderId="13" xfId="0" applyFont="1" applyFill="1" applyBorder="1" applyAlignment="1" applyProtection="1">
      <alignment horizontal="center" vertical="center" wrapText="1"/>
      <protection locked="0"/>
    </xf>
    <xf numFmtId="0" fontId="61" fillId="6" borderId="13" xfId="0" applyFont="1" applyFill="1" applyBorder="1" applyAlignment="1" applyProtection="1">
      <alignment horizontal="center" vertical="center" wrapText="1"/>
      <protection locked="0"/>
    </xf>
    <xf numFmtId="0" fontId="46" fillId="6" borderId="0" xfId="0" applyFont="1" applyFill="1" applyAlignment="1">
      <alignment vertical="center" wrapText="1"/>
    </xf>
    <xf numFmtId="0" fontId="62" fillId="10" borderId="11" xfId="0" applyFont="1" applyFill="1" applyBorder="1" applyAlignment="1" applyProtection="1">
      <alignment horizontal="center" vertical="center" wrapText="1"/>
      <protection locked="0"/>
    </xf>
    <xf numFmtId="0" fontId="21" fillId="10" borderId="36" xfId="0" applyFont="1" applyFill="1" applyBorder="1" applyAlignment="1" applyProtection="1">
      <alignment horizontal="center" vertical="center" wrapText="1"/>
      <protection locked="0"/>
    </xf>
    <xf numFmtId="0" fontId="37" fillId="10" borderId="36" xfId="0" applyFont="1" applyFill="1" applyBorder="1" applyAlignment="1" applyProtection="1">
      <alignment horizontal="center" vertical="center" wrapText="1"/>
      <protection locked="0"/>
    </xf>
    <xf numFmtId="0" fontId="46" fillId="6" borderId="0" xfId="0" applyFont="1" applyFill="1" applyAlignment="1">
      <alignment horizontal="center" vertical="center" wrapText="1"/>
    </xf>
    <xf numFmtId="0" fontId="63" fillId="6" borderId="0" xfId="0" applyFont="1" applyFill="1" applyAlignment="1">
      <alignment vertical="center" wrapText="1"/>
    </xf>
    <xf numFmtId="0" fontId="56" fillId="6" borderId="59" xfId="0" applyFont="1" applyFill="1" applyBorder="1" applyAlignment="1" applyProtection="1">
      <alignment horizontal="center" vertical="center" wrapText="1"/>
      <protection locked="0"/>
    </xf>
    <xf numFmtId="0" fontId="59" fillId="15" borderId="13" xfId="0" applyFont="1" applyFill="1" applyBorder="1" applyAlignment="1">
      <alignment horizontal="left" vertical="center" wrapText="1"/>
    </xf>
    <xf numFmtId="0" fontId="60" fillId="15" borderId="13" xfId="0" applyFont="1" applyFill="1" applyBorder="1" applyAlignment="1">
      <alignment horizontal="left" vertical="center" wrapText="1"/>
    </xf>
    <xf numFmtId="0" fontId="65" fillId="6" borderId="13" xfId="0" applyFont="1" applyFill="1" applyBorder="1" applyAlignment="1" applyProtection="1">
      <alignment horizontal="center" vertical="center"/>
      <protection locked="0"/>
    </xf>
    <xf numFmtId="0" fontId="5" fillId="6" borderId="13" xfId="0" applyFont="1" applyFill="1" applyBorder="1" applyAlignment="1" applyProtection="1">
      <alignment vertical="center"/>
      <protection locked="0"/>
    </xf>
    <xf numFmtId="0" fontId="66" fillId="17" borderId="13" xfId="0" applyFont="1" applyFill="1" applyBorder="1" applyAlignment="1" applyProtection="1">
      <alignment vertical="center"/>
      <protection locked="0"/>
    </xf>
    <xf numFmtId="0" fontId="21" fillId="6" borderId="0" xfId="0" applyFont="1" applyFill="1" applyAlignment="1" applyProtection="1">
      <alignment horizontal="center" vertical="center" wrapText="1"/>
      <protection locked="0"/>
    </xf>
    <xf numFmtId="0" fontId="68" fillId="6" borderId="0" xfId="0" applyFont="1" applyFill="1" applyAlignment="1" applyProtection="1">
      <alignment horizontal="center" vertical="center"/>
    </xf>
    <xf numFmtId="0" fontId="37" fillId="6" borderId="0" xfId="0" applyFont="1" applyFill="1" applyAlignment="1" applyProtection="1">
      <alignment horizontal="center" vertical="center"/>
    </xf>
    <xf numFmtId="0" fontId="37" fillId="18" borderId="0" xfId="0" applyFont="1" applyFill="1" applyAlignment="1" applyProtection="1">
      <alignment horizontal="center" vertical="center"/>
    </xf>
    <xf numFmtId="0" fontId="37" fillId="18" borderId="0" xfId="0" applyFont="1" applyFill="1" applyAlignment="1" applyProtection="1">
      <alignment horizontal="center" vertical="center"/>
      <protection locked="0"/>
    </xf>
    <xf numFmtId="0" fontId="69" fillId="18" borderId="0" xfId="0" applyFont="1" applyFill="1" applyAlignment="1" applyProtection="1">
      <alignment horizontal="center" vertical="center"/>
    </xf>
    <xf numFmtId="1" fontId="21" fillId="18" borderId="0" xfId="0" applyNumberFormat="1" applyFont="1" applyFill="1" applyAlignment="1" applyProtection="1">
      <alignment horizontal="center" vertical="center"/>
    </xf>
    <xf numFmtId="0" fontId="66" fillId="17" borderId="0" xfId="0" applyFont="1" applyFill="1" applyAlignment="1" applyProtection="1">
      <alignment horizontal="center" vertical="center" wrapText="1"/>
      <protection locked="0"/>
    </xf>
    <xf numFmtId="0" fontId="66" fillId="17" borderId="13" xfId="0" applyFont="1" applyFill="1" applyBorder="1" applyAlignment="1" applyProtection="1">
      <alignment horizontal="center" vertical="center" wrapText="1"/>
      <protection locked="0"/>
    </xf>
    <xf numFmtId="0" fontId="72" fillId="0" borderId="13" xfId="0" applyFont="1" applyBorder="1" applyAlignment="1" applyProtection="1">
      <alignment horizontal="center" vertical="center" wrapText="1"/>
    </xf>
    <xf numFmtId="0" fontId="72" fillId="0" borderId="13" xfId="0" applyFont="1" applyBorder="1" applyAlignment="1" applyProtection="1">
      <alignment horizontal="center" vertical="center"/>
    </xf>
    <xf numFmtId="1" fontId="72" fillId="0" borderId="13" xfId="0" applyNumberFormat="1" applyFont="1" applyBorder="1" applyAlignment="1" applyProtection="1">
      <alignment horizontal="center" vertical="center"/>
    </xf>
    <xf numFmtId="1" fontId="21" fillId="0" borderId="13" xfId="0" applyNumberFormat="1" applyFont="1" applyBorder="1" applyAlignment="1" applyProtection="1">
      <alignment horizontal="center" vertical="center"/>
    </xf>
    <xf numFmtId="0" fontId="21" fillId="0" borderId="13" xfId="0" applyFont="1" applyBorder="1" applyAlignment="1" applyProtection="1">
      <alignment vertical="center"/>
      <protection locked="0"/>
    </xf>
    <xf numFmtId="0" fontId="72" fillId="19" borderId="6" xfId="0" applyFont="1" applyFill="1" applyBorder="1" applyAlignment="1" applyProtection="1">
      <alignment horizontal="center" vertical="center" wrapText="1"/>
    </xf>
    <xf numFmtId="0" fontId="72" fillId="0" borderId="7" xfId="0" applyFont="1" applyBorder="1" applyAlignment="1" applyProtection="1">
      <alignment horizontal="center" vertical="center"/>
    </xf>
    <xf numFmtId="1" fontId="73" fillId="19" borderId="7" xfId="0" applyNumberFormat="1" applyFont="1" applyFill="1" applyBorder="1" applyAlignment="1" applyProtection="1">
      <alignment horizontal="center" vertical="center"/>
    </xf>
    <xf numFmtId="1" fontId="41" fillId="19" borderId="7" xfId="0" applyNumberFormat="1" applyFont="1" applyFill="1" applyBorder="1" applyAlignment="1" applyProtection="1">
      <alignment horizontal="center" vertical="center"/>
    </xf>
    <xf numFmtId="0" fontId="5" fillId="0" borderId="7" xfId="0" applyFont="1" applyBorder="1" applyAlignment="1" applyProtection="1">
      <alignment vertical="center"/>
      <protection locked="0"/>
    </xf>
    <xf numFmtId="0" fontId="64" fillId="16" borderId="0" xfId="0" applyFont="1" applyFill="1" applyAlignment="1" applyProtection="1">
      <alignment horizontal="center" vertical="center"/>
      <protection locked="0"/>
    </xf>
    <xf numFmtId="0" fontId="37" fillId="4" borderId="0" xfId="0" applyFont="1" applyFill="1" applyAlignment="1" applyProtection="1">
      <alignment horizontal="center" vertical="center"/>
      <protection locked="0"/>
    </xf>
    <xf numFmtId="0" fontId="0" fillId="6" borderId="0" xfId="0" applyFill="1"/>
    <xf numFmtId="0" fontId="0" fillId="0" borderId="0" xfId="0" applyAlignment="1">
      <alignment horizontal="left"/>
    </xf>
    <xf numFmtId="0" fontId="0" fillId="0" borderId="0" xfId="0" applyAlignment="1">
      <alignment horizontal="center"/>
    </xf>
    <xf numFmtId="0" fontId="74" fillId="20" borderId="0" xfId="0" applyFont="1" applyFill="1" applyAlignment="1">
      <alignment horizontal="center"/>
    </xf>
  </cellXfs>
  <cellStyles count="13">
    <cellStyle name="cf1" xfId="1"/>
    <cellStyle name="cf10" xfId="2"/>
    <cellStyle name="cf11" xfId="3"/>
    <cellStyle name="cf12" xfId="4"/>
    <cellStyle name="cf2" xfId="5"/>
    <cellStyle name="cf3" xfId="6"/>
    <cellStyle name="cf4" xfId="7"/>
    <cellStyle name="cf5" xfId="8"/>
    <cellStyle name="cf6" xfId="9"/>
    <cellStyle name="cf7" xfId="10"/>
    <cellStyle name="cf8" xfId="11"/>
    <cellStyle name="cf9" xfId="12"/>
    <cellStyle name="Normal" xfId="0" builtinId="0" customBuiltin="1"/>
  </cellStyles>
  <dxfs count="136">
    <dxf>
      <font>
        <b/>
        <color rgb="FFFFFFFF"/>
      </font>
      <fill>
        <patternFill patternType="solid">
          <fgColor rgb="FF92D050"/>
          <bgColor rgb="FF92D050"/>
        </patternFill>
      </fill>
    </dxf>
    <dxf>
      <font>
        <b/>
        <color rgb="FFFFFFFF"/>
      </font>
      <fill>
        <patternFill patternType="solid">
          <fgColor rgb="FF92D050"/>
          <bgColor rgb="FF92D050"/>
        </patternFill>
      </fill>
    </dxf>
    <dxf>
      <font>
        <b/>
        <color rgb="FFFFFFFF"/>
      </font>
      <fill>
        <patternFill patternType="solid">
          <fgColor rgb="FF92D050"/>
          <bgColor rgb="FF92D050"/>
        </patternFill>
      </fill>
    </dxf>
    <dxf>
      <fill>
        <patternFill patternType="solid">
          <fgColor rgb="FF00B050"/>
          <bgColor rgb="FF00B050"/>
        </patternFill>
      </fill>
    </dxf>
    <dxf>
      <font>
        <b/>
        <color rgb="FFFFFFFF"/>
      </font>
      <fill>
        <patternFill patternType="solid">
          <fgColor rgb="FF92D050"/>
          <bgColor rgb="FF92D05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92D050"/>
          <bgColor rgb="FF92D05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92D050"/>
          <bgColor rgb="FF92D05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92D050"/>
          <bgColor rgb="FF92D050"/>
        </patternFill>
      </fill>
    </dxf>
    <dxf>
      <font>
        <b/>
        <color rgb="FFFFFFFF"/>
      </font>
      <fill>
        <patternFill patternType="solid">
          <fgColor rgb="FF92D050"/>
          <bgColor rgb="FF92D050"/>
        </patternFill>
      </fill>
    </dxf>
    <dxf>
      <font>
        <b/>
        <color rgb="FFFFFFFF"/>
      </font>
      <fill>
        <patternFill patternType="solid">
          <fgColor rgb="FFFF0000"/>
          <bgColor rgb="FFFF0000"/>
        </patternFill>
      </fill>
    </dxf>
    <dxf>
      <fill>
        <patternFill patternType="solid">
          <fgColor rgb="FF00B050"/>
          <bgColor rgb="FF00B05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251460</xdr:colOff>
      <xdr:row>11</xdr:row>
      <xdr:rowOff>112608</xdr:rowOff>
    </xdr:from>
    <xdr:ext cx="10314944" cy="1162476"/>
    <xdr:sp macro="" textlink="">
      <xdr:nvSpPr>
        <xdr:cNvPr id="4" name="Rectangle 1"/>
        <xdr:cNvSpPr/>
      </xdr:nvSpPr>
      <xdr:spPr>
        <a:xfrm>
          <a:off x="1043940" y="2063328"/>
          <a:ext cx="10314944" cy="1162476"/>
        </a:xfrm>
        <a:prstGeom prst="rect">
          <a:avLst/>
        </a:prstGeom>
        <a:solidFill>
          <a:srgbClr val="FFFFFF"/>
        </a:solidFill>
        <a:ln cap="flat">
          <a:noFill/>
          <a:prstDash val="solid"/>
        </a:ln>
      </xdr:spPr>
      <xdr:txBody>
        <a:bodyPr vert="horz" wrap="square" lIns="91440" tIns="45720" rIns="91440" bIns="45720" anchor="t" anchorCtr="1"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1400" b="0" i="0" u="none" strike="noStrike" kern="0" cap="none" spc="0" baseline="0">
              <a:solidFill>
                <a:srgbClr val="000000"/>
              </a:solidFill>
              <a:uFillTx/>
              <a:latin typeface="Arial" pitchFamily="34"/>
              <a:cs typeface="Arial" pitchFamily="34"/>
            </a:rPr>
            <a:t>L’application des mesures de biosécurité en élevage a pour objectif de prévenir ou de limiter l’introduction, la circulation et la diffusion de contaminants. Cet outil d’auto-évaluation a été conçu comme un outil de progrès, permettant de cibler les points à améliorer à court ou moyen terme et proposant des voies d’amélioration à discuter avec votre encadrement technique. Pour mieux appréhender vos progrés, un suivi dans le temps sera nécessaire. </a:t>
          </a: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400" b="0" i="0" u="none" strike="noStrike" kern="0" cap="none" spc="0" baseline="0">
            <a:solidFill>
              <a:srgbClr val="000000"/>
            </a:solidFill>
            <a:uFillTx/>
            <a:latin typeface="Arial" pitchFamily="34"/>
            <a:cs typeface="Arial" pitchFamily="34"/>
          </a:endParaRPr>
        </a:p>
      </xdr:txBody>
    </xdr:sp>
    <xdr:clientData/>
  </xdr:oneCellAnchor>
  <xdr:oneCellAnchor>
    <xdr:from>
      <xdr:col>1</xdr:col>
      <xdr:colOff>697650</xdr:colOff>
      <xdr:row>18</xdr:row>
      <xdr:rowOff>16084</xdr:rowOff>
    </xdr:from>
    <xdr:ext cx="3166530" cy="551182"/>
    <xdr:sp macro="" textlink="">
      <xdr:nvSpPr>
        <xdr:cNvPr id="7" name="Zone de texte 52"/>
        <xdr:cNvSpPr txBox="1"/>
      </xdr:nvSpPr>
      <xdr:spPr>
        <a:xfrm>
          <a:off x="1490130" y="3246964"/>
          <a:ext cx="3166530" cy="551182"/>
        </a:xfrm>
        <a:prstGeom prst="rect">
          <a:avLst/>
        </a:prstGeom>
        <a:solidFill>
          <a:srgbClr val="FFFFFF"/>
        </a:solidFill>
        <a:ln cap="flat">
          <a:noFill/>
        </a:ln>
      </xdr:spPr>
      <xdr:txBody>
        <a:bodyPr vert="horz" wrap="square" lIns="91440" tIns="45720" rIns="91440" bIns="45720" anchor="ctr" anchorCtr="0" compatLnSpc="1">
          <a:noAutofit/>
        </a:bodyPr>
        <a:lstStyle/>
        <a:p>
          <a:pPr marL="0" marR="0" lvl="0" indent="0" algn="ctr" defTabSz="914400" rtl="0" fontAlgn="auto" hangingPunct="1">
            <a:lnSpc>
              <a:spcPct val="107000"/>
            </a:lnSpc>
            <a:spcBef>
              <a:spcPts val="0"/>
            </a:spcBef>
            <a:spcAft>
              <a:spcPts val="0"/>
            </a:spcAft>
            <a:buNone/>
            <a:tabLst/>
            <a:defRPr sz="1800" b="0" i="0" u="none" strike="noStrike" kern="0" cap="none" spc="0" baseline="0">
              <a:solidFill>
                <a:srgbClr val="000000"/>
              </a:solidFill>
              <a:uFillTx/>
            </a:defRPr>
          </a:pPr>
          <a:r>
            <a:rPr lang="fr-FR" sz="1200" b="1" i="0" u="none" strike="noStrike" kern="0" cap="none" spc="0" baseline="0">
              <a:solidFill>
                <a:srgbClr val="000000"/>
              </a:solidFill>
              <a:uFillTx/>
              <a:latin typeface="Arial" pitchFamily="34"/>
              <a:ea typeface="Calibri" pitchFamily="34"/>
              <a:cs typeface="Arial" pitchFamily="34"/>
            </a:rPr>
            <a:t>Méthode : répondre à toutes les questions avec franchise.</a:t>
          </a:r>
        </a:p>
        <a:p>
          <a:pPr marL="0" marR="0" lvl="0" indent="0" algn="ctr" defTabSz="914400" rtl="0" fontAlgn="auto" hangingPunct="1">
            <a:lnSpc>
              <a:spcPct val="107000"/>
            </a:lnSpc>
            <a:spcBef>
              <a:spcPts val="0"/>
            </a:spcBef>
            <a:spcAft>
              <a:spcPts val="0"/>
            </a:spcAft>
            <a:buNone/>
            <a:tabLst/>
            <a:defRPr sz="1800" b="0" i="0" u="none" strike="noStrike" kern="0" cap="none" spc="0" baseline="0">
              <a:solidFill>
                <a:srgbClr val="000000"/>
              </a:solidFill>
              <a:uFillTx/>
            </a:defRPr>
          </a:pPr>
          <a:r>
            <a:rPr lang="fr-FR" sz="1200" b="1" i="0" u="none" strike="noStrike" kern="0" cap="none" spc="0" baseline="0">
              <a:solidFill>
                <a:srgbClr val="000000"/>
              </a:solidFill>
              <a:uFillTx/>
              <a:latin typeface="Arial" pitchFamily="34"/>
              <a:ea typeface="Calibri" pitchFamily="34"/>
              <a:cs typeface="Arial" pitchFamily="34"/>
            </a:rPr>
            <a:t> Une seule réponse par question !</a:t>
          </a:r>
          <a:endParaRPr lang="fr-FR" sz="1200" b="0" i="0" u="none" strike="noStrike" kern="0" cap="none" spc="0" baseline="0">
            <a:solidFill>
              <a:srgbClr val="000000"/>
            </a:solidFill>
            <a:uFillTx/>
            <a:latin typeface="Arial" pitchFamily="34"/>
            <a:ea typeface="Calibri" pitchFamily="34"/>
            <a:cs typeface="Arial" pitchFamily="34"/>
          </a:endParaRPr>
        </a:p>
        <a:p>
          <a:pPr marL="0" marR="0" lvl="0" indent="0" defTabSz="914400" rtl="0" fontAlgn="auto" hangingPunct="1">
            <a:lnSpc>
              <a:spcPct val="107000"/>
            </a:lnSpc>
            <a:spcBef>
              <a:spcPts val="0"/>
            </a:spcBef>
            <a:spcAft>
              <a:spcPts val="800"/>
            </a:spcAft>
            <a:buNone/>
            <a:tabLst/>
            <a:defRPr sz="1800" b="0" i="0" u="none" strike="noStrike" kern="0" cap="none" spc="0" baseline="0">
              <a:solidFill>
                <a:srgbClr val="000000"/>
              </a:solidFill>
              <a:uFillTx/>
            </a:defRPr>
          </a:pPr>
          <a:r>
            <a:rPr lang="fr-FR" sz="1200" b="1" i="0" u="none" strike="noStrike" kern="0" cap="none" spc="0" baseline="0">
              <a:solidFill>
                <a:srgbClr val="000000"/>
              </a:solidFill>
              <a:uFillTx/>
              <a:latin typeface="Arial" pitchFamily="34"/>
              <a:ea typeface="Calibri" pitchFamily="34"/>
              <a:cs typeface="Arial" pitchFamily="34"/>
            </a:rPr>
            <a:t> </a:t>
          </a:r>
          <a:endParaRPr lang="fr-FR" sz="1200" b="0" i="0" u="none" strike="noStrike" kern="0" cap="none" spc="0" baseline="0">
            <a:solidFill>
              <a:srgbClr val="000000"/>
            </a:solidFill>
            <a:uFillTx/>
            <a:latin typeface="Arial" pitchFamily="34"/>
            <a:ea typeface="Calibri" pitchFamily="34"/>
            <a:cs typeface="Arial" pitchFamily="34"/>
          </a:endParaRPr>
        </a:p>
      </xdr:txBody>
    </xdr:sp>
    <xdr:clientData/>
  </xdr:oneCellAnchor>
  <xdr:oneCellAnchor>
    <xdr:from>
      <xdr:col>1</xdr:col>
      <xdr:colOff>757973</xdr:colOff>
      <xdr:row>16</xdr:row>
      <xdr:rowOff>138010</xdr:rowOff>
    </xdr:from>
    <xdr:ext cx="243843" cy="366610"/>
    <xdr:sp macro="" textlink="">
      <xdr:nvSpPr>
        <xdr:cNvPr id="5" name="Flèche courbée vers la droite 3"/>
        <xdr:cNvSpPr/>
      </xdr:nvSpPr>
      <xdr:spPr>
        <a:xfrm>
          <a:off x="1550453" y="3018370"/>
          <a:ext cx="243843" cy="366610"/>
        </a:xfrm>
        <a:custGeom>
          <a:avLst>
            <a:gd name="f12" fmla="val 25000"/>
            <a:gd name="f13" fmla="val 50000"/>
            <a:gd name="f14" fmla="val 25000"/>
          </a:avLst>
          <a:gdLst>
            <a:gd name="f3" fmla="val 10800000"/>
            <a:gd name="f4" fmla="val 5400000"/>
            <a:gd name="f5" fmla="val 16200000"/>
            <a:gd name="f6" fmla="val 180"/>
            <a:gd name="f7" fmla="val w"/>
            <a:gd name="f8" fmla="val h"/>
            <a:gd name="f9" fmla="val ss"/>
            <a:gd name="f10" fmla="val 0"/>
            <a:gd name="f11" fmla="*/ 5419351 1 1725033"/>
            <a:gd name="f12" fmla="val 25000"/>
            <a:gd name="f13" fmla="val 50000"/>
            <a:gd name="f14" fmla="val 25000"/>
            <a:gd name="f15" fmla="+- 0 0 -270"/>
            <a:gd name="f16" fmla="+- 0 0 -180"/>
            <a:gd name="f17" fmla="+- 0 0 -90"/>
            <a:gd name="f18" fmla="abs f7"/>
            <a:gd name="f19" fmla="abs f8"/>
            <a:gd name="f20" fmla="abs f9"/>
            <a:gd name="f21" fmla="val f10"/>
            <a:gd name="f22" fmla="val f13"/>
            <a:gd name="f23" fmla="val f12"/>
            <a:gd name="f24" fmla="val f14"/>
            <a:gd name="f25" fmla="*/ f15 f3 1"/>
            <a:gd name="f26" fmla="*/ f16 f3 1"/>
            <a:gd name="f27" fmla="*/ f17 f3 1"/>
            <a:gd name="f28" fmla="?: f18 f7 1"/>
            <a:gd name="f29" fmla="?: f19 f8 1"/>
            <a:gd name="f30" fmla="?: f20 f9 1"/>
            <a:gd name="f31" fmla="*/ f25 1 f6"/>
            <a:gd name="f32" fmla="*/ f26 1 f6"/>
            <a:gd name="f33" fmla="*/ f27 1 f6"/>
            <a:gd name="f34" fmla="*/ f28 1 21600"/>
            <a:gd name="f35" fmla="*/ f29 1 21600"/>
            <a:gd name="f36" fmla="*/ 21600 f28 1"/>
            <a:gd name="f37" fmla="*/ 21600 f29 1"/>
            <a:gd name="f38" fmla="+- f31 0 f4"/>
            <a:gd name="f39" fmla="+- f32 0 f4"/>
            <a:gd name="f40" fmla="+- f33 0 f4"/>
            <a:gd name="f41" fmla="min f35 f34"/>
            <a:gd name="f42" fmla="*/ f36 1 f30"/>
            <a:gd name="f43" fmla="*/ f37 1 f30"/>
            <a:gd name="f44" fmla="val f42"/>
            <a:gd name="f45" fmla="val f43"/>
            <a:gd name="f46" fmla="*/ f21 f41 1"/>
            <a:gd name="f47" fmla="+- f45 0 f21"/>
            <a:gd name="f48" fmla="+- f44 0 f21"/>
            <a:gd name="f49" fmla="*/ f44 f41 1"/>
            <a:gd name="f50" fmla="*/ f45 f41 1"/>
            <a:gd name="f51" fmla="*/ f47 1 2"/>
            <a:gd name="f52" fmla="min f48 f47"/>
            <a:gd name="f53" fmla="*/ f48 f48 1"/>
            <a:gd name="f54" fmla="*/ f48 f41 1"/>
            <a:gd name="f55" fmla="*/ f52 f23 1"/>
            <a:gd name="f56" fmla="*/ f52 f22 1"/>
            <a:gd name="f57" fmla="*/ f52 f24 1"/>
            <a:gd name="f58" fmla="*/ f55 1 100000"/>
            <a:gd name="f59" fmla="*/ f56 1 100000"/>
            <a:gd name="f60" fmla="*/ f57 1 100000"/>
            <a:gd name="f61" fmla="+- f58 f59 0"/>
            <a:gd name="f62" fmla="*/ f58 f58 1"/>
            <a:gd name="f63" fmla="*/ f60 f60 1"/>
            <a:gd name="f64" fmla="+- f59 0 f58"/>
            <a:gd name="f65" fmla="*/ f59 1 2"/>
            <a:gd name="f66" fmla="+- f44 0 f60"/>
            <a:gd name="f67" fmla="+- 0 0 f60"/>
            <a:gd name="f68" fmla="*/ f58 1 2"/>
            <a:gd name="f69" fmla="*/ f58 f41 1"/>
            <a:gd name="f70" fmla="*/ f61 1 4"/>
            <a:gd name="f71" fmla="+- f53 0 f63"/>
            <a:gd name="f72" fmla="*/ f64 1 2"/>
            <a:gd name="f73" fmla="+- f45 0 f65"/>
            <a:gd name="f74" fmla="+- 0 0 f67"/>
            <a:gd name="f75" fmla="+- 0 0 f68"/>
            <a:gd name="f76" fmla="*/ f66 f41 1"/>
            <a:gd name="f77" fmla="*/ f68 f41 1"/>
            <a:gd name="f78" fmla="+- f51 0 f70"/>
            <a:gd name="f79" fmla="sqrt f71"/>
            <a:gd name="f80" fmla="+- 0 0 f75"/>
            <a:gd name="f81" fmla="*/ f73 f41 1"/>
            <a:gd name="f82" fmla="*/ f78 2 1"/>
            <a:gd name="f83" fmla="+- f78 f58 0"/>
            <a:gd name="f84" fmla="*/ f79 f78 1"/>
            <a:gd name="f85" fmla="*/ f78 f41 1"/>
            <a:gd name="f86" fmla="*/ f82 f82 1"/>
            <a:gd name="f87" fmla="*/ f84 1 f48"/>
            <a:gd name="f88" fmla="+- f78 f83 0"/>
            <a:gd name="f89" fmla="+- f86 0 f62"/>
            <a:gd name="f90" fmla="+- f78 f87 0"/>
            <a:gd name="f91" fmla="+- f83 f87 0"/>
            <a:gd name="f92" fmla="+- 0 0 f87"/>
            <a:gd name="f93" fmla="*/ f88 1 2"/>
            <a:gd name="f94" fmla="sqrt f89"/>
            <a:gd name="f95" fmla="+- f90 0 f72"/>
            <a:gd name="f96" fmla="+- f91 f72 0"/>
            <a:gd name="f97" fmla="+- 0 0 f92"/>
            <a:gd name="f98" fmla="*/ f91 f41 1"/>
            <a:gd name="f99" fmla="*/ f93 f41 1"/>
            <a:gd name="f100" fmla="*/ f94 f48 1"/>
            <a:gd name="f101" fmla="at2 f74 f97"/>
            <a:gd name="f102" fmla="*/ f95 f41 1"/>
            <a:gd name="f103" fmla="*/ f96 f41 1"/>
            <a:gd name="f104" fmla="*/ f100 1 f82"/>
            <a:gd name="f105" fmla="+- f101 f4 0"/>
            <a:gd name="f106" fmla="*/ f105 f11 1"/>
            <a:gd name="f107" fmla="+- 0 0 f104"/>
            <a:gd name="f108" fmla="*/ f106 1 f3"/>
            <a:gd name="f109" fmla="+- 0 0 f107"/>
            <a:gd name="f110" fmla="+- 0 0 f108"/>
            <a:gd name="f111" fmla="at2 f109 f80"/>
            <a:gd name="f112" fmla="val f110"/>
            <a:gd name="f113" fmla="+- f111 f4 0"/>
            <a:gd name="f114" fmla="+- 0 0 f112"/>
            <a:gd name="f115" fmla="*/ f113 f11 1"/>
            <a:gd name="f116" fmla="*/ f114 f3 1"/>
            <a:gd name="f117" fmla="*/ f115 1 f3"/>
            <a:gd name="f118" fmla="*/ f116 1 f11"/>
            <a:gd name="f119" fmla="+- 0 0 f117"/>
            <a:gd name="f120" fmla="+- f118 0 f4"/>
            <a:gd name="f121" fmla="val f119"/>
            <a:gd name="f122" fmla="+- f3 0 f120"/>
            <a:gd name="f123" fmla="+- 0 0 f120"/>
            <a:gd name="f124" fmla="+- 0 0 f121"/>
            <a:gd name="f125" fmla="*/ f124 f3 1"/>
            <a:gd name="f126" fmla="*/ f125 1 f11"/>
            <a:gd name="f127" fmla="+- f126 0 f4"/>
            <a:gd name="f128" fmla="+- f127 0 f4"/>
            <a:gd name="f129" fmla="+- f4 f127 0"/>
            <a:gd name="f130" fmla="+- f3 0 f127"/>
          </a:gdLst>
          <a:ahLst/>
          <a:cxnLst>
            <a:cxn ang="3cd4">
              <a:pos x="hc" y="t"/>
            </a:cxn>
            <a:cxn ang="0">
              <a:pos x="r" y="vc"/>
            </a:cxn>
            <a:cxn ang="cd4">
              <a:pos x="hc" y="b"/>
            </a:cxn>
            <a:cxn ang="cd2">
              <a:pos x="l" y="vc"/>
            </a:cxn>
            <a:cxn ang="f38">
              <a:pos x="f46" y="f99"/>
            </a:cxn>
            <a:cxn ang="f39">
              <a:pos x="f76" y="f103"/>
            </a:cxn>
            <a:cxn ang="f40">
              <a:pos x="f49" y="f81"/>
            </a:cxn>
            <a:cxn ang="f40">
              <a:pos x="f76" y="f102"/>
            </a:cxn>
            <a:cxn ang="f40">
              <a:pos x="f49" y="f77"/>
            </a:cxn>
          </a:cxnLst>
          <a:rect l="f46" t="f46" r="f49" b="f50"/>
          <a:pathLst>
            <a:path stroke="0">
              <a:moveTo>
                <a:pt x="f46" y="f85"/>
              </a:moveTo>
              <a:arcTo wR="f54" hR="f85" stAng="f3" swAng="f123"/>
              <a:lnTo>
                <a:pt x="f76" y="f102"/>
              </a:lnTo>
              <a:lnTo>
                <a:pt x="f49" y="f81"/>
              </a:lnTo>
              <a:lnTo>
                <a:pt x="f76" y="f103"/>
              </a:lnTo>
              <a:lnTo>
                <a:pt x="f76" y="f98"/>
              </a:lnTo>
              <a:arcTo wR="f54" hR="f85" stAng="f122" swAng="f120"/>
              <a:close/>
            </a:path>
            <a:path stroke="0">
              <a:moveTo>
                <a:pt x="f49" y="f69"/>
              </a:moveTo>
              <a:arcTo wR="f54" hR="f85" stAng="f5" swAng="f128"/>
              <a:arcTo wR="f54" hR="f85" stAng="f130" swAng="f129"/>
              <a:close/>
            </a:path>
            <a:path fill="none">
              <a:moveTo>
                <a:pt x="f46" y="f85"/>
              </a:moveTo>
              <a:arcTo wR="f54" hR="f85" stAng="f3" swAng="f123"/>
              <a:lnTo>
                <a:pt x="f76" y="f102"/>
              </a:lnTo>
              <a:lnTo>
                <a:pt x="f49" y="f81"/>
              </a:lnTo>
              <a:lnTo>
                <a:pt x="f76" y="f103"/>
              </a:lnTo>
              <a:lnTo>
                <a:pt x="f76" y="f98"/>
              </a:lnTo>
              <a:arcTo wR="f54" hR="f85" stAng="f122" swAng="f120"/>
              <a:lnTo>
                <a:pt x="f46" y="f85"/>
              </a:lnTo>
              <a:arcTo wR="f54" hR="f85" stAng="f3" swAng="f4"/>
              <a:lnTo>
                <a:pt x="f49" y="f69"/>
              </a:lnTo>
              <a:arcTo wR="f54" hR="f85" stAng="f5" swAng="f128"/>
            </a:path>
          </a:pathLst>
        </a:custGeom>
        <a:solidFill>
          <a:srgbClr val="ED7D31"/>
        </a:solidFill>
        <a:ln cap="flat">
          <a:noFill/>
          <a:prstDash val="solid"/>
        </a:ln>
      </xdr:spPr>
      <xdr:txBody>
        <a:bodyPr vert="horz" wrap="square" lIns="91440" tIns="45720" rIns="91440" bIns="45720" anchor="ctr" anchorCtr="0" compatLnSpc="1">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FFFFFF"/>
            </a:solidFill>
            <a:uFillTx/>
            <a:latin typeface="Calibri"/>
          </a:endParaRPr>
        </a:p>
      </xdr:txBody>
    </xdr:sp>
    <xdr:clientData/>
  </xdr:oneCellAnchor>
  <xdr:oneCellAnchor>
    <xdr:from>
      <xdr:col>7</xdr:col>
      <xdr:colOff>1531620</xdr:colOff>
      <xdr:row>18</xdr:row>
      <xdr:rowOff>130420</xdr:rowOff>
    </xdr:from>
    <xdr:ext cx="2682291" cy="1096393"/>
    <xdr:pic>
      <xdr:nvPicPr>
        <xdr:cNvPr id="8" name="Image 4" descr="Résultat de recherche d'images pour &quot;itavi logo&quot;">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8130540" y="3361300"/>
          <a:ext cx="2682291" cy="1096393"/>
        </a:xfrm>
        <a:prstGeom prst="rect">
          <a:avLst/>
        </a:prstGeom>
        <a:noFill/>
        <a:ln cap="flat">
          <a:noFill/>
        </a:ln>
      </xdr:spPr>
    </xdr:pic>
    <xdr:clientData/>
  </xdr:oneCellAnchor>
  <xdr:oneCellAnchor>
    <xdr:from>
      <xdr:col>2</xdr:col>
      <xdr:colOff>182880</xdr:colOff>
      <xdr:row>4</xdr:row>
      <xdr:rowOff>164774</xdr:rowOff>
    </xdr:from>
    <xdr:ext cx="10039508" cy="771525"/>
    <xdr:sp macro="" textlink="">
      <xdr:nvSpPr>
        <xdr:cNvPr id="3" name="ZoneTexte 5"/>
        <xdr:cNvSpPr txBox="1"/>
      </xdr:nvSpPr>
      <xdr:spPr>
        <a:xfrm>
          <a:off x="2819400" y="865814"/>
          <a:ext cx="10039508" cy="771525"/>
        </a:xfrm>
        <a:prstGeom prst="rect">
          <a:avLst/>
        </a:prstGeom>
        <a:noFill/>
        <a:ln cap="flat">
          <a:noFill/>
        </a:ln>
      </xdr:spPr>
      <xdr:txBody>
        <a:bodyPr vert="horz" wrap="square" lIns="91440" tIns="45720" rIns="91440" bIns="45720" anchor="t" anchorCtr="1"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3500" b="0" i="0" u="none" strike="noStrike" kern="0" cap="none" spc="0" baseline="0">
              <a:solidFill>
                <a:srgbClr val="92D050"/>
              </a:solidFill>
              <a:uFillTx/>
              <a:latin typeface="Impact" pitchFamily="34"/>
              <a:cs typeface="Aharoni" pitchFamily="2"/>
            </a:rPr>
            <a:t>J'EVALUE LA BIOSECURITE SUR MON EXPLOITATION </a:t>
          </a:r>
        </a:p>
      </xdr:txBody>
    </xdr:sp>
    <xdr:clientData/>
  </xdr:oneCellAnchor>
  <xdr:oneCellAnchor>
    <xdr:from>
      <xdr:col>5</xdr:col>
      <xdr:colOff>173022</xdr:colOff>
      <xdr:row>29</xdr:row>
      <xdr:rowOff>1792</xdr:rowOff>
    </xdr:from>
    <xdr:ext cx="7447723" cy="254450"/>
    <xdr:sp macro="" textlink="">
      <xdr:nvSpPr>
        <xdr:cNvPr id="14" name="Rectangle 6"/>
        <xdr:cNvSpPr/>
      </xdr:nvSpPr>
      <xdr:spPr>
        <a:xfrm>
          <a:off x="5186982" y="5183392"/>
          <a:ext cx="7447723" cy="254450"/>
        </a:xfrm>
        <a:prstGeom prst="rect">
          <a:avLst/>
        </a:prstGeom>
        <a:solidFill>
          <a:srgbClr val="FFFFFF"/>
        </a:solidFill>
        <a:ln cap="flat">
          <a:noFill/>
          <a:prstDash val="solid"/>
        </a:ln>
      </xdr:spPr>
      <xdr:txBody>
        <a:bodyPr vert="horz" wrap="square" lIns="91440" tIns="45720" rIns="91440" bIns="45720" anchor="t" anchorCtr="1"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800" b="1" i="1" u="none" strike="noStrike" kern="0" cap="none" spc="0" baseline="0">
              <a:solidFill>
                <a:srgbClr val="000000"/>
              </a:solidFill>
              <a:uFillTx/>
              <a:latin typeface="Arial" pitchFamily="34"/>
              <a:cs typeface="Arial" pitchFamily="34"/>
            </a:rPr>
            <a:t>Les auteurs déclinent toutes responsabilités en ce qui concerne l'utilisation de l'outil et les résultats qui en découlent</a:t>
          </a:r>
        </a:p>
      </xdr:txBody>
    </xdr:sp>
    <xdr:clientData/>
  </xdr:oneCellAnchor>
  <xdr:oneCellAnchor>
    <xdr:from>
      <xdr:col>1</xdr:col>
      <xdr:colOff>130850</xdr:colOff>
      <xdr:row>3</xdr:row>
      <xdr:rowOff>92363</xdr:rowOff>
    </xdr:from>
    <xdr:ext cx="1805555" cy="876296"/>
    <xdr:sp macro="" textlink="">
      <xdr:nvSpPr>
        <xdr:cNvPr id="2" name="ZoneTexte 7"/>
        <xdr:cNvSpPr txBox="1"/>
      </xdr:nvSpPr>
      <xdr:spPr>
        <a:xfrm>
          <a:off x="923330" y="618143"/>
          <a:ext cx="1805555" cy="876296"/>
        </a:xfrm>
        <a:prstGeom prst="rect">
          <a:avLst/>
        </a:prstGeom>
        <a:solidFill>
          <a:srgbClr val="FFFFFF"/>
        </a:solid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5000" b="0" i="0" u="none" strike="noStrike" kern="0" cap="all" spc="0" baseline="0">
              <a:solidFill>
                <a:srgbClr val="FFC000"/>
              </a:solidFill>
              <a:uFillTx/>
              <a:latin typeface="Impact" pitchFamily="34"/>
            </a:rPr>
            <a:t>PULSE</a:t>
          </a:r>
          <a:endParaRPr lang="fr-FR" sz="5000" b="0" i="0" u="none" strike="noStrike" kern="0" cap="none" spc="0" baseline="0">
            <a:solidFill>
              <a:srgbClr val="FFC000"/>
            </a:solidFill>
            <a:uFillTx/>
            <a:latin typeface="Impact" pitchFamily="34"/>
          </a:endParaRPr>
        </a:p>
      </xdr:txBody>
    </xdr:sp>
    <xdr:clientData/>
  </xdr:oneCellAnchor>
  <xdr:oneCellAnchor>
    <xdr:from>
      <xdr:col>1</xdr:col>
      <xdr:colOff>495303</xdr:colOff>
      <xdr:row>21</xdr:row>
      <xdr:rowOff>91440</xdr:rowOff>
    </xdr:from>
    <xdr:ext cx="5105396" cy="1280160"/>
    <xdr:sp macro="" textlink="">
      <xdr:nvSpPr>
        <xdr:cNvPr id="10" name="ZoneTexte 8"/>
        <xdr:cNvSpPr txBox="1"/>
      </xdr:nvSpPr>
      <xdr:spPr>
        <a:xfrm>
          <a:off x="1287783" y="3848100"/>
          <a:ext cx="5105396" cy="1280160"/>
        </a:xfrm>
        <a:prstGeom prst="rect">
          <a:avLst/>
        </a:prstGeom>
        <a:solidFill>
          <a:srgbClr val="FFFFFF"/>
        </a:solidFill>
        <a:ln cap="flat">
          <a:noFill/>
        </a:ln>
      </xdr:spPr>
      <xdr:txBody>
        <a:bodyPr vert="horz" wrap="square" lIns="91440" tIns="45720" rIns="91440" bIns="45720" anchor="t" anchorCtr="1"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1200" b="1" i="0" u="none" strike="noStrike" kern="0" cap="none" spc="0" baseline="0">
              <a:solidFill>
                <a:srgbClr val="000000"/>
              </a:solidFill>
              <a:uFillTx/>
              <a:latin typeface="Arial" pitchFamily="34"/>
              <a:ea typeface="Calibri" pitchFamily="34"/>
              <a:cs typeface="Arial" pitchFamily="34"/>
            </a:rPr>
            <a:t>Le nombre de points ainsi que l'appréciaton par thématique s'affiche  automatiquement. Vérifiez si vous êtes conforme à la réglementation. Si « non satisfaisant » ou « à améliorer », veillez à instaurer des mesures correctrices et assurer un suivi dans le temps, en collaboration avec votre technicien et/ou votre vétérinaire (cf onglet </a:t>
          </a:r>
          <a:r>
            <a:rPr lang="fr-FR" sz="1100" b="1" i="0" u="none" strike="noStrike" kern="0" cap="none" spc="0" baseline="0">
              <a:solidFill>
                <a:srgbClr val="000000"/>
              </a:solidFill>
              <a:uFillTx/>
              <a:latin typeface="Arial" pitchFamily="34"/>
              <a:cs typeface="Arial" pitchFamily="34"/>
            </a:rPr>
            <a:t>«</a:t>
          </a:r>
          <a:r>
            <a:rPr lang="fr-FR" sz="1200" b="1" i="0" u="none" strike="noStrike" kern="0" cap="none" spc="0" baseline="0">
              <a:solidFill>
                <a:srgbClr val="000000"/>
              </a:solidFill>
              <a:uFillTx/>
              <a:latin typeface="Arial" pitchFamily="34"/>
              <a:ea typeface="Calibri" pitchFamily="34"/>
              <a:cs typeface="Arial" pitchFamily="34"/>
            </a:rPr>
            <a:t>Bilan - pistes de progrès </a:t>
          </a:r>
          <a:r>
            <a:rPr lang="fr-FR" sz="1100" b="1" i="0" u="none" strike="noStrike" kern="0" cap="none" spc="0" baseline="0">
              <a:solidFill>
                <a:srgbClr val="000000"/>
              </a:solidFill>
              <a:uFillTx/>
              <a:latin typeface="Arial" pitchFamily="34"/>
              <a:cs typeface="Arial" pitchFamily="34"/>
            </a:rPr>
            <a:t>»</a:t>
          </a:r>
          <a:endParaRPr lang="fr-FR" sz="1200" b="1" i="0" u="none" strike="noStrike" kern="0" cap="none" spc="0" baseline="0">
            <a:solidFill>
              <a:srgbClr val="000000"/>
            </a:solidFill>
            <a:uFillTx/>
            <a:latin typeface="Arial" pitchFamily="34"/>
            <a:ea typeface="Calibri" pitchFamily="34"/>
            <a:cs typeface="Arial" pitchFamily="34"/>
          </a:endParaRPr>
        </a:p>
      </xdr:txBody>
    </xdr:sp>
    <xdr:clientData/>
  </xdr:oneCellAnchor>
  <xdr:oneCellAnchor>
    <xdr:from>
      <xdr:col>1</xdr:col>
      <xdr:colOff>476036</xdr:colOff>
      <xdr:row>21</xdr:row>
      <xdr:rowOff>23710</xdr:rowOff>
    </xdr:from>
    <xdr:ext cx="243843" cy="366610"/>
    <xdr:sp macro="" textlink="">
      <xdr:nvSpPr>
        <xdr:cNvPr id="11" name="Flèche courbée vers la droite 9"/>
        <xdr:cNvSpPr/>
      </xdr:nvSpPr>
      <xdr:spPr>
        <a:xfrm>
          <a:off x="1268516" y="3780370"/>
          <a:ext cx="243843" cy="366610"/>
        </a:xfrm>
        <a:custGeom>
          <a:avLst>
            <a:gd name="f12" fmla="val 25000"/>
            <a:gd name="f13" fmla="val 50000"/>
            <a:gd name="f14" fmla="val 25000"/>
          </a:avLst>
          <a:gdLst>
            <a:gd name="f3" fmla="val 10800000"/>
            <a:gd name="f4" fmla="val 5400000"/>
            <a:gd name="f5" fmla="val 16200000"/>
            <a:gd name="f6" fmla="val 180"/>
            <a:gd name="f7" fmla="val w"/>
            <a:gd name="f8" fmla="val h"/>
            <a:gd name="f9" fmla="val ss"/>
            <a:gd name="f10" fmla="val 0"/>
            <a:gd name="f11" fmla="*/ 5419351 1 1725033"/>
            <a:gd name="f12" fmla="val 25000"/>
            <a:gd name="f13" fmla="val 50000"/>
            <a:gd name="f14" fmla="val 25000"/>
            <a:gd name="f15" fmla="+- 0 0 -270"/>
            <a:gd name="f16" fmla="+- 0 0 -180"/>
            <a:gd name="f17" fmla="+- 0 0 -90"/>
            <a:gd name="f18" fmla="abs f7"/>
            <a:gd name="f19" fmla="abs f8"/>
            <a:gd name="f20" fmla="abs f9"/>
            <a:gd name="f21" fmla="val f10"/>
            <a:gd name="f22" fmla="val f13"/>
            <a:gd name="f23" fmla="val f12"/>
            <a:gd name="f24" fmla="val f14"/>
            <a:gd name="f25" fmla="*/ f15 f3 1"/>
            <a:gd name="f26" fmla="*/ f16 f3 1"/>
            <a:gd name="f27" fmla="*/ f17 f3 1"/>
            <a:gd name="f28" fmla="?: f18 f7 1"/>
            <a:gd name="f29" fmla="?: f19 f8 1"/>
            <a:gd name="f30" fmla="?: f20 f9 1"/>
            <a:gd name="f31" fmla="*/ f25 1 f6"/>
            <a:gd name="f32" fmla="*/ f26 1 f6"/>
            <a:gd name="f33" fmla="*/ f27 1 f6"/>
            <a:gd name="f34" fmla="*/ f28 1 21600"/>
            <a:gd name="f35" fmla="*/ f29 1 21600"/>
            <a:gd name="f36" fmla="*/ 21600 f28 1"/>
            <a:gd name="f37" fmla="*/ 21600 f29 1"/>
            <a:gd name="f38" fmla="+- f31 0 f4"/>
            <a:gd name="f39" fmla="+- f32 0 f4"/>
            <a:gd name="f40" fmla="+- f33 0 f4"/>
            <a:gd name="f41" fmla="min f35 f34"/>
            <a:gd name="f42" fmla="*/ f36 1 f30"/>
            <a:gd name="f43" fmla="*/ f37 1 f30"/>
            <a:gd name="f44" fmla="val f42"/>
            <a:gd name="f45" fmla="val f43"/>
            <a:gd name="f46" fmla="*/ f21 f41 1"/>
            <a:gd name="f47" fmla="+- f45 0 f21"/>
            <a:gd name="f48" fmla="+- f44 0 f21"/>
            <a:gd name="f49" fmla="*/ f44 f41 1"/>
            <a:gd name="f50" fmla="*/ f45 f41 1"/>
            <a:gd name="f51" fmla="*/ f47 1 2"/>
            <a:gd name="f52" fmla="min f48 f47"/>
            <a:gd name="f53" fmla="*/ f48 f48 1"/>
            <a:gd name="f54" fmla="*/ f48 f41 1"/>
            <a:gd name="f55" fmla="*/ f52 f23 1"/>
            <a:gd name="f56" fmla="*/ f52 f22 1"/>
            <a:gd name="f57" fmla="*/ f52 f24 1"/>
            <a:gd name="f58" fmla="*/ f55 1 100000"/>
            <a:gd name="f59" fmla="*/ f56 1 100000"/>
            <a:gd name="f60" fmla="*/ f57 1 100000"/>
            <a:gd name="f61" fmla="+- f58 f59 0"/>
            <a:gd name="f62" fmla="*/ f58 f58 1"/>
            <a:gd name="f63" fmla="*/ f60 f60 1"/>
            <a:gd name="f64" fmla="+- f59 0 f58"/>
            <a:gd name="f65" fmla="*/ f59 1 2"/>
            <a:gd name="f66" fmla="+- f44 0 f60"/>
            <a:gd name="f67" fmla="+- 0 0 f60"/>
            <a:gd name="f68" fmla="*/ f58 1 2"/>
            <a:gd name="f69" fmla="*/ f58 f41 1"/>
            <a:gd name="f70" fmla="*/ f61 1 4"/>
            <a:gd name="f71" fmla="+- f53 0 f63"/>
            <a:gd name="f72" fmla="*/ f64 1 2"/>
            <a:gd name="f73" fmla="+- f45 0 f65"/>
            <a:gd name="f74" fmla="+- 0 0 f67"/>
            <a:gd name="f75" fmla="+- 0 0 f68"/>
            <a:gd name="f76" fmla="*/ f66 f41 1"/>
            <a:gd name="f77" fmla="*/ f68 f41 1"/>
            <a:gd name="f78" fmla="+- f51 0 f70"/>
            <a:gd name="f79" fmla="sqrt f71"/>
            <a:gd name="f80" fmla="+- 0 0 f75"/>
            <a:gd name="f81" fmla="*/ f73 f41 1"/>
            <a:gd name="f82" fmla="*/ f78 2 1"/>
            <a:gd name="f83" fmla="+- f78 f58 0"/>
            <a:gd name="f84" fmla="*/ f79 f78 1"/>
            <a:gd name="f85" fmla="*/ f78 f41 1"/>
            <a:gd name="f86" fmla="*/ f82 f82 1"/>
            <a:gd name="f87" fmla="*/ f84 1 f48"/>
            <a:gd name="f88" fmla="+- f78 f83 0"/>
            <a:gd name="f89" fmla="+- f86 0 f62"/>
            <a:gd name="f90" fmla="+- f78 f87 0"/>
            <a:gd name="f91" fmla="+- f83 f87 0"/>
            <a:gd name="f92" fmla="+- 0 0 f87"/>
            <a:gd name="f93" fmla="*/ f88 1 2"/>
            <a:gd name="f94" fmla="sqrt f89"/>
            <a:gd name="f95" fmla="+- f90 0 f72"/>
            <a:gd name="f96" fmla="+- f91 f72 0"/>
            <a:gd name="f97" fmla="+- 0 0 f92"/>
            <a:gd name="f98" fmla="*/ f91 f41 1"/>
            <a:gd name="f99" fmla="*/ f93 f41 1"/>
            <a:gd name="f100" fmla="*/ f94 f48 1"/>
            <a:gd name="f101" fmla="at2 f74 f97"/>
            <a:gd name="f102" fmla="*/ f95 f41 1"/>
            <a:gd name="f103" fmla="*/ f96 f41 1"/>
            <a:gd name="f104" fmla="*/ f100 1 f82"/>
            <a:gd name="f105" fmla="+- f101 f4 0"/>
            <a:gd name="f106" fmla="*/ f105 f11 1"/>
            <a:gd name="f107" fmla="+- 0 0 f104"/>
            <a:gd name="f108" fmla="*/ f106 1 f3"/>
            <a:gd name="f109" fmla="+- 0 0 f107"/>
            <a:gd name="f110" fmla="+- 0 0 f108"/>
            <a:gd name="f111" fmla="at2 f109 f80"/>
            <a:gd name="f112" fmla="val f110"/>
            <a:gd name="f113" fmla="+- f111 f4 0"/>
            <a:gd name="f114" fmla="+- 0 0 f112"/>
            <a:gd name="f115" fmla="*/ f113 f11 1"/>
            <a:gd name="f116" fmla="*/ f114 f3 1"/>
            <a:gd name="f117" fmla="*/ f115 1 f3"/>
            <a:gd name="f118" fmla="*/ f116 1 f11"/>
            <a:gd name="f119" fmla="+- 0 0 f117"/>
            <a:gd name="f120" fmla="+- f118 0 f4"/>
            <a:gd name="f121" fmla="val f119"/>
            <a:gd name="f122" fmla="+- f3 0 f120"/>
            <a:gd name="f123" fmla="+- 0 0 f120"/>
            <a:gd name="f124" fmla="+- 0 0 f121"/>
            <a:gd name="f125" fmla="*/ f124 f3 1"/>
            <a:gd name="f126" fmla="*/ f125 1 f11"/>
            <a:gd name="f127" fmla="+- f126 0 f4"/>
            <a:gd name="f128" fmla="+- f127 0 f4"/>
            <a:gd name="f129" fmla="+- f4 f127 0"/>
            <a:gd name="f130" fmla="+- f3 0 f127"/>
          </a:gdLst>
          <a:ahLst/>
          <a:cxnLst>
            <a:cxn ang="3cd4">
              <a:pos x="hc" y="t"/>
            </a:cxn>
            <a:cxn ang="0">
              <a:pos x="r" y="vc"/>
            </a:cxn>
            <a:cxn ang="cd4">
              <a:pos x="hc" y="b"/>
            </a:cxn>
            <a:cxn ang="cd2">
              <a:pos x="l" y="vc"/>
            </a:cxn>
            <a:cxn ang="f38">
              <a:pos x="f46" y="f99"/>
            </a:cxn>
            <a:cxn ang="f39">
              <a:pos x="f76" y="f103"/>
            </a:cxn>
            <a:cxn ang="f40">
              <a:pos x="f49" y="f81"/>
            </a:cxn>
            <a:cxn ang="f40">
              <a:pos x="f76" y="f102"/>
            </a:cxn>
            <a:cxn ang="f40">
              <a:pos x="f49" y="f77"/>
            </a:cxn>
          </a:cxnLst>
          <a:rect l="f46" t="f46" r="f49" b="f50"/>
          <a:pathLst>
            <a:path stroke="0">
              <a:moveTo>
                <a:pt x="f46" y="f85"/>
              </a:moveTo>
              <a:arcTo wR="f54" hR="f85" stAng="f3" swAng="f123"/>
              <a:lnTo>
                <a:pt x="f76" y="f102"/>
              </a:lnTo>
              <a:lnTo>
                <a:pt x="f49" y="f81"/>
              </a:lnTo>
              <a:lnTo>
                <a:pt x="f76" y="f103"/>
              </a:lnTo>
              <a:lnTo>
                <a:pt x="f76" y="f98"/>
              </a:lnTo>
              <a:arcTo wR="f54" hR="f85" stAng="f122" swAng="f120"/>
              <a:close/>
            </a:path>
            <a:path stroke="0">
              <a:moveTo>
                <a:pt x="f49" y="f69"/>
              </a:moveTo>
              <a:arcTo wR="f54" hR="f85" stAng="f5" swAng="f128"/>
              <a:arcTo wR="f54" hR="f85" stAng="f130" swAng="f129"/>
              <a:close/>
            </a:path>
            <a:path fill="none">
              <a:moveTo>
                <a:pt x="f46" y="f85"/>
              </a:moveTo>
              <a:arcTo wR="f54" hR="f85" stAng="f3" swAng="f123"/>
              <a:lnTo>
                <a:pt x="f76" y="f102"/>
              </a:lnTo>
              <a:lnTo>
                <a:pt x="f49" y="f81"/>
              </a:lnTo>
              <a:lnTo>
                <a:pt x="f76" y="f103"/>
              </a:lnTo>
              <a:lnTo>
                <a:pt x="f76" y="f98"/>
              </a:lnTo>
              <a:arcTo wR="f54" hR="f85" stAng="f122" swAng="f120"/>
              <a:lnTo>
                <a:pt x="f46" y="f85"/>
              </a:lnTo>
              <a:arcTo wR="f54" hR="f85" stAng="f3" swAng="f4"/>
              <a:lnTo>
                <a:pt x="f49" y="f69"/>
              </a:lnTo>
              <a:arcTo wR="f54" hR="f85" stAng="f5" swAng="f128"/>
            </a:path>
          </a:pathLst>
        </a:custGeom>
        <a:solidFill>
          <a:srgbClr val="5B9BD5"/>
        </a:solidFill>
        <a:ln cap="flat">
          <a:noFill/>
          <a:prstDash val="solid"/>
        </a:ln>
      </xdr:spPr>
      <xdr:txBody>
        <a:bodyPr vert="horz" wrap="square" lIns="91440" tIns="45720" rIns="91440" bIns="45720" anchor="ctr" anchorCtr="0" compatLnSpc="1">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FFFFFF"/>
            </a:solidFill>
            <a:uFillTx/>
            <a:latin typeface="Calibri"/>
          </a:endParaRPr>
        </a:p>
      </xdr:txBody>
    </xdr:sp>
    <xdr:clientData/>
  </xdr:oneCellAnchor>
  <xdr:oneCellAnchor>
    <xdr:from>
      <xdr:col>1</xdr:col>
      <xdr:colOff>289563</xdr:colOff>
      <xdr:row>28</xdr:row>
      <xdr:rowOff>45720</xdr:rowOff>
    </xdr:from>
    <xdr:ext cx="3695703" cy="495303"/>
    <xdr:sp macro="" textlink="">
      <xdr:nvSpPr>
        <xdr:cNvPr id="13" name="Zone de texte 52"/>
        <xdr:cNvSpPr txBox="1"/>
      </xdr:nvSpPr>
      <xdr:spPr>
        <a:xfrm>
          <a:off x="1082043" y="5044440"/>
          <a:ext cx="3695703" cy="495303"/>
        </a:xfrm>
        <a:prstGeom prst="rect">
          <a:avLst/>
        </a:prstGeom>
        <a:noFill/>
        <a:ln cap="flat">
          <a:noFill/>
        </a:ln>
      </xdr:spPr>
      <xdr:txBody>
        <a:bodyPr vert="horz" wrap="square" lIns="91440" tIns="45720" rIns="91440" bIns="45720" anchor="ctr" anchorCtr="1" compatLnSpc="1">
          <a:noAutofit/>
        </a:bodyPr>
        <a:lstStyle/>
        <a:p>
          <a:pPr marL="0" marR="0" lvl="0" indent="0" algn="ctr" defTabSz="914400" rtl="0" fontAlgn="auto" hangingPunct="1">
            <a:lnSpc>
              <a:spcPct val="107000"/>
            </a:lnSpc>
            <a:spcBef>
              <a:spcPts val="0"/>
            </a:spcBef>
            <a:spcAft>
              <a:spcPts val="0"/>
            </a:spcAft>
            <a:buNone/>
            <a:tabLst/>
            <a:defRPr sz="1800" b="0" i="0" u="none" strike="noStrike" kern="0" cap="none" spc="0" baseline="0">
              <a:solidFill>
                <a:srgbClr val="000000"/>
              </a:solidFill>
              <a:uFillTx/>
            </a:defRPr>
          </a:pPr>
          <a:r>
            <a:rPr lang="fr-FR" sz="1200" b="1" i="0" u="none" strike="noStrike" kern="0" cap="none" spc="0" baseline="0">
              <a:solidFill>
                <a:srgbClr val="7030A0"/>
              </a:solidFill>
              <a:uFillTx/>
              <a:latin typeface="Arial" pitchFamily="34"/>
              <a:ea typeface="Calibri" pitchFamily="34"/>
              <a:cs typeface="Arial" pitchFamily="34"/>
            </a:rPr>
            <a:t>Temps estimé pour réaliser l'audit : 30 min</a:t>
          </a:r>
        </a:p>
      </xdr:txBody>
    </xdr:sp>
    <xdr:clientData/>
  </xdr:oneCellAnchor>
  <xdr:oneCellAnchor>
    <xdr:from>
      <xdr:col>0</xdr:col>
      <xdr:colOff>640473</xdr:colOff>
      <xdr:row>27</xdr:row>
      <xdr:rowOff>142536</xdr:rowOff>
    </xdr:from>
    <xdr:ext cx="997829" cy="604217"/>
    <xdr:pic>
      <xdr:nvPicPr>
        <xdr:cNvPr id="12" name="Image 11" descr="Résultat de recherche d'images pour &quot;chrono&quot;">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rcRect/>
        <a:stretch>
          <a:fillRect/>
        </a:stretch>
      </xdr:blipFill>
      <xdr:spPr>
        <a:xfrm>
          <a:off x="640473" y="4958376"/>
          <a:ext cx="997829" cy="604217"/>
        </a:xfrm>
        <a:prstGeom prst="rect">
          <a:avLst/>
        </a:prstGeom>
        <a:noFill/>
        <a:ln cap="flat">
          <a:noFill/>
        </a:ln>
      </xdr:spPr>
    </xdr:pic>
    <xdr:clientData/>
  </xdr:oneCellAnchor>
  <xdr:oneCellAnchor>
    <xdr:from>
      <xdr:col>8</xdr:col>
      <xdr:colOff>0</xdr:colOff>
      <xdr:row>18</xdr:row>
      <xdr:rowOff>53336</xdr:rowOff>
    </xdr:from>
    <xdr:ext cx="2377440" cy="1691640"/>
    <xdr:sp macro="" textlink="">
      <xdr:nvSpPr>
        <xdr:cNvPr id="9" name="ZoneTexte 12"/>
        <xdr:cNvSpPr txBox="1"/>
      </xdr:nvSpPr>
      <xdr:spPr>
        <a:xfrm>
          <a:off x="10980420" y="3284216"/>
          <a:ext cx="2377440" cy="1691640"/>
        </a:xfrm>
        <a:prstGeom prst="rect">
          <a:avLst/>
        </a:prstGeom>
        <a:solidFill>
          <a:srgbClr val="FFFFFF"/>
        </a:solid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8</xdr:col>
      <xdr:colOff>213356</xdr:colOff>
      <xdr:row>17</xdr:row>
      <xdr:rowOff>60963</xdr:rowOff>
    </xdr:from>
    <xdr:ext cx="1973576" cy="1973576"/>
    <xdr:pic>
      <xdr:nvPicPr>
        <xdr:cNvPr id="6" name="Image 13" descr="Résultat de recherche d'images pour &quot;cifog logo&quot;&quot;">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3"/>
        <a:srcRect/>
        <a:stretch>
          <a:fillRect/>
        </a:stretch>
      </xdr:blipFill>
      <xdr:spPr>
        <a:xfrm>
          <a:off x="11193776" y="3116583"/>
          <a:ext cx="1973576" cy="1973576"/>
        </a:xfrm>
        <a:prstGeom prst="rect">
          <a:avLst/>
        </a:prstGeom>
        <a:noFill/>
        <a:ln cap="flat">
          <a:noFill/>
        </a:ln>
      </xdr:spPr>
    </xdr:pic>
    <xdr:clientData/>
  </xdr:oneCellAnchor>
</xdr:wsDr>
</file>

<file path=xl/tables/table1.xml><?xml version="1.0" encoding="utf-8"?>
<table xmlns="http://schemas.openxmlformats.org/spreadsheetml/2006/main" id="1" name="Tableau1" displayName="Tableau1" ref="B10:I18" totalsRowShown="0">
  <tableColumns count="8">
    <tableColumn id="1" name="Colonne2"/>
    <tableColumn id="2" name="Colonne1"/>
    <tableColumn id="3" name="NOTE"/>
    <tableColumn id="4" name="TOTAL"/>
    <tableColumn id="5" name="Calcul"/>
    <tableColumn id="6" name="COMMENTAIRES (Visite 1)"/>
    <tableColumn id="7" name="ENGAGEMENT "/>
    <tableColumn id="8" name="EVOLUTION (Visite 2)"/>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31"/>
  <sheetViews>
    <sheetView topLeftCell="A4" workbookViewId="0"/>
  </sheetViews>
  <sheetFormatPr baseColWidth="10" defaultRowHeight="13.8"/>
  <cols>
    <col min="1" max="1" width="11.5546875" style="1" customWidth="1"/>
    <col min="2" max="2" width="26.88671875" style="1" bestFit="1" customWidth="1"/>
    <col min="3" max="7" width="11.5546875" style="1" customWidth="1"/>
    <col min="8" max="8" width="63.88671875" style="1" customWidth="1"/>
    <col min="9" max="9" width="11.5546875" style="1" customWidth="1"/>
    <col min="10" max="16384" width="11.5546875" style="1"/>
  </cols>
  <sheetData>
    <row r="3" spans="2:12">
      <c r="B3" s="2"/>
      <c r="C3" s="3"/>
      <c r="D3" s="3"/>
      <c r="E3" s="3"/>
      <c r="F3" s="3"/>
      <c r="G3" s="3"/>
      <c r="H3" s="3"/>
      <c r="I3" s="3"/>
      <c r="J3" s="3"/>
      <c r="K3" s="4"/>
    </row>
    <row r="4" spans="2:12">
      <c r="B4" s="5"/>
      <c r="K4" s="6"/>
    </row>
    <row r="5" spans="2:12">
      <c r="B5" s="5"/>
      <c r="K5" s="6"/>
    </row>
    <row r="6" spans="2:12">
      <c r="B6" s="5"/>
      <c r="K6" s="6"/>
    </row>
    <row r="7" spans="2:12">
      <c r="B7" s="5"/>
      <c r="K7" s="6"/>
    </row>
    <row r="8" spans="2:12">
      <c r="B8" s="5"/>
      <c r="K8" s="6"/>
    </row>
    <row r="9" spans="2:12">
      <c r="B9" s="5"/>
      <c r="K9" s="6"/>
    </row>
    <row r="10" spans="2:12">
      <c r="B10" s="5"/>
      <c r="K10" s="6"/>
    </row>
    <row r="11" spans="2:12" ht="15.6">
      <c r="B11" s="13" t="s">
        <v>0</v>
      </c>
      <c r="C11" s="13"/>
      <c r="D11" s="13"/>
      <c r="E11" s="13"/>
      <c r="F11" s="13"/>
      <c r="G11" s="13"/>
      <c r="H11" s="13"/>
      <c r="I11" s="13"/>
      <c r="K11" s="6"/>
    </row>
    <row r="12" spans="2:12">
      <c r="B12" s="5"/>
      <c r="K12" s="6"/>
    </row>
    <row r="13" spans="2:12" ht="14.4">
      <c r="B13" s="14"/>
      <c r="C13" s="14"/>
      <c r="D13" s="14"/>
      <c r="E13" s="14"/>
      <c r="F13" s="14"/>
      <c r="G13" s="14"/>
      <c r="H13" s="14"/>
      <c r="K13" s="6"/>
    </row>
    <row r="14" spans="2:12">
      <c r="B14" s="5"/>
      <c r="J14" s="7"/>
      <c r="K14" s="6"/>
    </row>
    <row r="15" spans="2:12" ht="17.399999999999999">
      <c r="B15" s="8"/>
      <c r="K15" s="6"/>
    </row>
    <row r="16" spans="2:12">
      <c r="B16" s="5"/>
      <c r="K16" s="6"/>
      <c r="L16" s="7"/>
    </row>
    <row r="17" spans="2:11">
      <c r="B17" s="5"/>
      <c r="K17" s="6"/>
    </row>
    <row r="18" spans="2:11">
      <c r="B18" s="5"/>
      <c r="K18" s="6"/>
    </row>
    <row r="19" spans="2:11">
      <c r="B19" s="5"/>
      <c r="K19" s="6"/>
    </row>
    <row r="20" spans="2:11">
      <c r="B20" s="5"/>
      <c r="K20" s="6"/>
    </row>
    <row r="21" spans="2:11">
      <c r="B21" s="5"/>
      <c r="K21" s="6"/>
    </row>
    <row r="22" spans="2:11">
      <c r="B22" s="5"/>
      <c r="K22" s="6"/>
    </row>
    <row r="23" spans="2:11">
      <c r="B23" s="5"/>
      <c r="K23" s="6"/>
    </row>
    <row r="24" spans="2:11">
      <c r="B24" s="5"/>
      <c r="K24" s="6"/>
    </row>
    <row r="25" spans="2:11" ht="14.4">
      <c r="B25" s="5"/>
      <c r="H25"/>
      <c r="K25" s="6"/>
    </row>
    <row r="26" spans="2:11">
      <c r="B26" s="5"/>
      <c r="F26" s="7"/>
      <c r="K26" s="6"/>
    </row>
    <row r="27" spans="2:11">
      <c r="B27" s="5"/>
      <c r="C27" s="7"/>
      <c r="H27" s="9"/>
      <c r="K27" s="6"/>
    </row>
    <row r="28" spans="2:11" ht="14.4">
      <c r="B28" s="5"/>
      <c r="G28" s="7"/>
      <c r="K28" s="6"/>
    </row>
    <row r="29" spans="2:11" ht="14.4">
      <c r="B29" s="5"/>
      <c r="K29" s="6"/>
    </row>
    <row r="30" spans="2:11" ht="14.4">
      <c r="B30" s="5"/>
      <c r="K30" s="6"/>
    </row>
    <row r="31" spans="2:11" ht="14.4" thickBot="1">
      <c r="B31" s="10"/>
      <c r="C31" s="11"/>
      <c r="D31" s="11"/>
      <c r="E31" s="11"/>
      <c r="F31" s="11"/>
      <c r="G31" s="11"/>
      <c r="H31" s="11"/>
      <c r="I31" s="11"/>
      <c r="J31" s="11"/>
      <c r="K31" s="12"/>
    </row>
  </sheetData>
  <mergeCells count="2">
    <mergeCell ref="B11:I11"/>
    <mergeCell ref="B13:H13"/>
  </mergeCells>
  <pageMargins left="0.70000000000000007" right="0.70000000000000007" top="0.75" bottom="0.75" header="0.30000000000000004" footer="0.30000000000000004"/>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F83"/>
  <sheetViews>
    <sheetView workbookViewId="0"/>
  </sheetViews>
  <sheetFormatPr baseColWidth="10" defaultColWidth="11" defaultRowHeight="17.399999999999999"/>
  <cols>
    <col min="1" max="1" width="2.33203125" style="120" customWidth="1"/>
    <col min="2" max="2" width="60.88671875" style="118" customWidth="1"/>
    <col min="3" max="3" width="28" style="118" customWidth="1"/>
    <col min="4" max="4" width="13.21875" style="118" customWidth="1"/>
    <col min="5" max="5" width="12.88671875" style="118" customWidth="1"/>
    <col min="6" max="6" width="9.21875" style="118" hidden="1" customWidth="1"/>
    <col min="7" max="7" width="56.109375" style="118" customWidth="1"/>
    <col min="8" max="8" width="44.33203125" style="120" customWidth="1"/>
    <col min="9" max="9" width="42" style="120" customWidth="1"/>
    <col min="10" max="10" width="26.77734375" style="120" customWidth="1"/>
    <col min="11" max="16" width="11" style="120" customWidth="1"/>
    <col min="17" max="1020" width="11" style="118" customWidth="1"/>
    <col min="1021" max="1021" width="11" customWidth="1"/>
  </cols>
  <sheetData>
    <row r="1" spans="2:18" ht="27.6">
      <c r="B1" s="235" t="s">
        <v>140</v>
      </c>
      <c r="C1" s="235"/>
      <c r="D1" s="235"/>
      <c r="E1" s="235"/>
      <c r="F1" s="235"/>
      <c r="G1" s="235"/>
      <c r="H1" s="235"/>
      <c r="I1" s="235"/>
      <c r="J1" s="235"/>
    </row>
    <row r="2" spans="2:18">
      <c r="B2" s="120"/>
      <c r="C2" s="120"/>
      <c r="D2" s="120"/>
      <c r="E2" s="120"/>
      <c r="F2" s="120"/>
      <c r="G2" s="120"/>
    </row>
    <row r="3" spans="2:18">
      <c r="B3" s="213" t="s">
        <v>141</v>
      </c>
      <c r="C3" s="214"/>
      <c r="D3" s="120"/>
      <c r="E3" s="120"/>
      <c r="F3" s="120"/>
      <c r="G3" s="120"/>
    </row>
    <row r="4" spans="2:18">
      <c r="B4" s="213" t="s">
        <v>142</v>
      </c>
      <c r="C4" s="214"/>
      <c r="D4" s="120"/>
      <c r="E4" s="120"/>
      <c r="F4" s="120"/>
      <c r="G4" s="120"/>
    </row>
    <row r="5" spans="2:18">
      <c r="B5" s="213" t="s">
        <v>143</v>
      </c>
      <c r="C5" s="214"/>
      <c r="D5" s="120"/>
      <c r="E5" s="120"/>
      <c r="F5" s="120"/>
      <c r="G5" s="120"/>
    </row>
    <row r="6" spans="2:18">
      <c r="B6" s="213" t="s">
        <v>144</v>
      </c>
      <c r="C6" s="214"/>
      <c r="D6" s="120"/>
      <c r="E6" s="120"/>
      <c r="F6" s="120"/>
      <c r="G6" s="120"/>
    </row>
    <row r="7" spans="2:18">
      <c r="B7" s="213" t="s">
        <v>145</v>
      </c>
      <c r="C7" s="214"/>
      <c r="D7" s="120"/>
      <c r="E7" s="120"/>
      <c r="F7" s="120"/>
      <c r="G7" s="120"/>
    </row>
    <row r="8" spans="2:18">
      <c r="B8" s="215" t="s">
        <v>146</v>
      </c>
      <c r="C8" s="214"/>
      <c r="D8" s="120"/>
      <c r="E8" s="120"/>
      <c r="F8" s="120"/>
      <c r="G8" s="120"/>
    </row>
    <row r="9" spans="2:18">
      <c r="B9" s="216"/>
      <c r="C9" s="120"/>
      <c r="D9" s="120"/>
      <c r="E9" s="120"/>
      <c r="F9" s="120"/>
      <c r="G9" s="236" t="s">
        <v>147</v>
      </c>
      <c r="H9" s="236"/>
      <c r="I9" s="236"/>
    </row>
    <row r="10" spans="2:18" ht="17.399999999999999" customHeight="1">
      <c r="B10" s="217" t="s">
        <v>148</v>
      </c>
      <c r="C10" s="218" t="s">
        <v>149</v>
      </c>
      <c r="D10" s="218" t="s">
        <v>150</v>
      </c>
      <c r="E10" s="218" t="s">
        <v>151</v>
      </c>
      <c r="F10" s="219" t="s">
        <v>152</v>
      </c>
      <c r="G10" s="220" t="s">
        <v>153</v>
      </c>
      <c r="H10" s="220" t="s">
        <v>154</v>
      </c>
      <c r="I10" s="220" t="s">
        <v>155</v>
      </c>
      <c r="Q10" s="120"/>
      <c r="R10" s="120"/>
    </row>
    <row r="11" spans="2:18" ht="84" customHeight="1">
      <c r="B11" s="221" t="s">
        <v>156</v>
      </c>
      <c r="C11" s="221" t="s">
        <v>157</v>
      </c>
      <c r="D11" s="221" t="s">
        <v>150</v>
      </c>
      <c r="E11" s="221" t="s">
        <v>151</v>
      </c>
      <c r="F11" s="222">
        <f t="shared" ref="F11:F19" si="0">IF(C11="NON CONFORME",1,0)</f>
        <v>0</v>
      </c>
      <c r="G11" s="223" t="s">
        <v>158</v>
      </c>
      <c r="H11" s="224" t="s">
        <v>159</v>
      </c>
      <c r="I11" s="224" t="s">
        <v>160</v>
      </c>
      <c r="Q11" s="120"/>
      <c r="R11" s="120"/>
    </row>
    <row r="12" spans="2:18" ht="51.6" customHeight="1">
      <c r="B12" s="225" t="s">
        <v>1</v>
      </c>
      <c r="C12" s="226" t="str">
        <f>'A-_PLAN_DE_BIOSECURITE'!D22</f>
        <v>NON CONFORME</v>
      </c>
      <c r="D12" s="227">
        <f>'A-_PLAN_DE_BIOSECURITE'!D21</f>
        <v>0</v>
      </c>
      <c r="E12" s="227">
        <v>17</v>
      </c>
      <c r="F12" s="228">
        <f t="shared" si="0"/>
        <v>1</v>
      </c>
      <c r="G12" s="229"/>
      <c r="H12" s="214"/>
      <c r="I12" s="214"/>
      <c r="Q12" s="120"/>
      <c r="R12" s="120"/>
    </row>
    <row r="13" spans="2:18" ht="46.95" customHeight="1">
      <c r="B13" s="225" t="s">
        <v>21</v>
      </c>
      <c r="C13" s="226" t="str">
        <f>'B-_SAS_SANITAIRE'!D20</f>
        <v>NON CONFORME</v>
      </c>
      <c r="D13" s="227">
        <f>'B-_SAS_SANITAIRE'!D19</f>
        <v>0</v>
      </c>
      <c r="E13" s="227">
        <v>12</v>
      </c>
      <c r="F13" s="228">
        <f t="shared" si="0"/>
        <v>1</v>
      </c>
      <c r="G13" s="229"/>
      <c r="H13" s="214"/>
      <c r="I13" s="214"/>
      <c r="Q13" s="120"/>
      <c r="R13" s="120"/>
    </row>
    <row r="14" spans="2:18" ht="51.6" customHeight="1">
      <c r="B14" s="225" t="s">
        <v>42</v>
      </c>
      <c r="C14" s="226" t="str">
        <f>'C-_NETTOYAGE_ET_DESINFECTION'!D29</f>
        <v>NON CONFORME</v>
      </c>
      <c r="D14" s="227">
        <f>'C-_NETTOYAGE_ET_DESINFECTION'!D28</f>
        <v>0</v>
      </c>
      <c r="E14" s="227">
        <v>23</v>
      </c>
      <c r="F14" s="228">
        <f t="shared" si="0"/>
        <v>1</v>
      </c>
      <c r="G14" s="229"/>
      <c r="H14" s="214"/>
      <c r="I14" s="214"/>
      <c r="Q14" s="120"/>
      <c r="R14" s="120"/>
    </row>
    <row r="15" spans="2:18" ht="46.95" customHeight="1">
      <c r="B15" s="225" t="s">
        <v>75</v>
      </c>
      <c r="C15" s="226" t="str">
        <f>'D-_MORTALITE'!D14</f>
        <v>NON CONFORME</v>
      </c>
      <c r="D15" s="227">
        <f>'D-_MORTALITE'!D13</f>
        <v>0</v>
      </c>
      <c r="E15" s="227">
        <v>7</v>
      </c>
      <c r="F15" s="228">
        <f t="shared" si="0"/>
        <v>1</v>
      </c>
      <c r="G15" s="229"/>
      <c r="H15" s="214"/>
      <c r="I15" s="214"/>
      <c r="Q15" s="120"/>
      <c r="R15" s="120"/>
    </row>
    <row r="16" spans="2:18" ht="49.2" customHeight="1">
      <c r="B16" s="225" t="s">
        <v>83</v>
      </c>
      <c r="C16" s="226" t="str">
        <f>'E-_PARCOURS'!D15</f>
        <v>NON CONFORME</v>
      </c>
      <c r="D16" s="227">
        <f>'E-_PARCOURS'!D14</f>
        <v>0</v>
      </c>
      <c r="E16" s="227">
        <f>IF(C16="Non concerné",0,8)</f>
        <v>8</v>
      </c>
      <c r="F16" s="228">
        <f t="shared" si="0"/>
        <v>1</v>
      </c>
      <c r="G16" s="229"/>
      <c r="H16" s="214"/>
      <c r="I16" s="214"/>
      <c r="Q16" s="120"/>
      <c r="R16" s="120"/>
    </row>
    <row r="17" spans="2:18" ht="55.95" customHeight="1">
      <c r="B17" s="225" t="s">
        <v>161</v>
      </c>
      <c r="C17" s="226" t="str">
        <f>'F-_INTRANTS'!D11</f>
        <v>NON CONFORME</v>
      </c>
      <c r="D17" s="227">
        <f>'F-_INTRANTS'!D10</f>
        <v>0</v>
      </c>
      <c r="E17" s="227">
        <v>5</v>
      </c>
      <c r="F17" s="228">
        <f t="shared" si="0"/>
        <v>1</v>
      </c>
      <c r="G17" s="229"/>
      <c r="H17" s="214"/>
      <c r="I17" s="214"/>
      <c r="Q17" s="120"/>
      <c r="R17" s="120"/>
    </row>
    <row r="18" spans="2:18" ht="62.4" customHeight="1">
      <c r="B18" s="225" t="s">
        <v>162</v>
      </c>
      <c r="C18" s="226" t="str">
        <f>'G-_FUMIER'!B15</f>
        <v>NON CONFORME</v>
      </c>
      <c r="D18" s="227">
        <f>'G-_FUMIER'!B14</f>
        <v>0</v>
      </c>
      <c r="E18" s="227">
        <f>IF('G-_FUMIER'!D5="Oui",7,2)</f>
        <v>7</v>
      </c>
      <c r="F18" s="228">
        <f t="shared" si="0"/>
        <v>1</v>
      </c>
      <c r="G18" s="229"/>
      <c r="H18" s="214"/>
      <c r="I18" s="214"/>
      <c r="Q18" s="120"/>
      <c r="R18" s="120"/>
    </row>
    <row r="19" spans="2:18" ht="62.4" customHeight="1">
      <c r="B19" s="225" t="s">
        <v>163</v>
      </c>
      <c r="C19" s="226" t="str">
        <f>'H-ADMINISTRATIF'!D23</f>
        <v>NON CONFORME</v>
      </c>
      <c r="D19" s="227">
        <f>'H-ADMINISTRATIF'!D22</f>
        <v>0</v>
      </c>
      <c r="E19" s="227">
        <v>15</v>
      </c>
      <c r="F19" s="228">
        <f t="shared" si="0"/>
        <v>1</v>
      </c>
      <c r="G19" s="90"/>
      <c r="H19" s="214"/>
      <c r="I19" s="214"/>
      <c r="Q19" s="120"/>
      <c r="R19" s="120"/>
    </row>
    <row r="20" spans="2:18" ht="62.4" customHeight="1" thickBot="1">
      <c r="B20" s="230" t="s">
        <v>164</v>
      </c>
      <c r="C20" s="231" t="str">
        <f>IF(F20&gt;0,"NON CONFORME",IF(D20=E20,"SATISFAISANT !",IF(D20&gt;(E20/1.5),"A AMELIORER","NON CONFORME")))</f>
        <v>NON CONFORME</v>
      </c>
      <c r="D20" s="232">
        <f>SUM(D12:D19)</f>
        <v>0</v>
      </c>
      <c r="E20" s="232">
        <f>SUM(E12:E19)</f>
        <v>94</v>
      </c>
      <c r="F20" s="233">
        <f>SUM(F12:F19)</f>
        <v>8</v>
      </c>
      <c r="G20" s="234"/>
      <c r="Q20" s="120"/>
      <c r="R20" s="120"/>
    </row>
    <row r="21" spans="2:18" s="120" customFormat="1" ht="54" customHeight="1">
      <c r="B21" s="237"/>
      <c r="C21" s="237"/>
      <c r="D21" s="237"/>
      <c r="E21" s="237"/>
      <c r="F21" s="237"/>
      <c r="G21" s="237"/>
    </row>
    <row r="22" spans="2:18" s="120" customFormat="1">
      <c r="B22" s="237"/>
      <c r="C22" s="237"/>
      <c r="D22" s="237"/>
      <c r="E22" s="237"/>
      <c r="F22" s="237"/>
      <c r="G22" s="237"/>
    </row>
    <row r="23" spans="2:18" s="120" customFormat="1">
      <c r="B23" s="237"/>
      <c r="C23" s="237"/>
      <c r="D23" s="237"/>
      <c r="E23" s="237"/>
      <c r="F23" s="237"/>
      <c r="G23" s="237"/>
    </row>
    <row r="24" spans="2:18" s="120" customFormat="1">
      <c r="B24" s="237"/>
      <c r="C24" s="237"/>
      <c r="D24" s="237"/>
      <c r="E24" s="237"/>
      <c r="F24" s="237"/>
      <c r="G24" s="237"/>
    </row>
    <row r="25" spans="2:18" s="120" customFormat="1">
      <c r="B25" s="237"/>
      <c r="C25" s="237"/>
      <c r="D25" s="237"/>
      <c r="E25" s="237"/>
      <c r="F25" s="237"/>
      <c r="G25" s="237"/>
    </row>
    <row r="26" spans="2:18" s="120" customFormat="1">
      <c r="B26" s="237"/>
      <c r="C26" s="237"/>
      <c r="D26" s="237"/>
      <c r="E26" s="237"/>
      <c r="F26" s="237"/>
      <c r="G26" s="237"/>
    </row>
    <row r="27" spans="2:18" s="120" customFormat="1">
      <c r="B27" s="237"/>
      <c r="C27" s="237"/>
      <c r="D27" s="237"/>
      <c r="E27" s="237"/>
      <c r="F27" s="237"/>
      <c r="G27" s="237"/>
    </row>
    <row r="28" spans="2:18" s="120" customFormat="1">
      <c r="B28" s="237"/>
      <c r="C28" s="237"/>
      <c r="D28" s="237"/>
      <c r="E28" s="237"/>
      <c r="F28" s="237"/>
      <c r="G28" s="237"/>
    </row>
    <row r="29" spans="2:18" s="120" customFormat="1">
      <c r="B29" s="237"/>
      <c r="C29" s="237"/>
      <c r="D29" s="237"/>
      <c r="E29" s="237"/>
      <c r="F29" s="237"/>
      <c r="G29" s="237"/>
    </row>
    <row r="30" spans="2:18" s="120" customFormat="1"/>
    <row r="31" spans="2:18" s="120" customFormat="1"/>
    <row r="32" spans="2:18" s="120" customFormat="1"/>
    <row r="33" s="120" customFormat="1"/>
    <row r="34" s="120" customFormat="1"/>
    <row r="35" s="120" customFormat="1"/>
    <row r="36" s="120" customFormat="1"/>
    <row r="37" s="120" customFormat="1"/>
    <row r="38" s="120" customFormat="1"/>
    <row r="39" s="120" customFormat="1"/>
    <row r="40" s="120" customFormat="1"/>
    <row r="41" s="120" customFormat="1"/>
    <row r="42" s="120" customFormat="1"/>
    <row r="43" s="120" customFormat="1"/>
    <row r="44" s="120" customFormat="1"/>
    <row r="45" s="120" customFormat="1"/>
    <row r="46" s="120" customFormat="1"/>
    <row r="47" s="120" customFormat="1"/>
    <row r="48" s="120" customFormat="1"/>
    <row r="49" s="120" customFormat="1"/>
    <row r="50" s="120" customFormat="1"/>
    <row r="51" s="120" customFormat="1"/>
    <row r="52" s="120" customForma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120" customFormat="1"/>
    <row r="66" s="120" customFormat="1"/>
    <row r="67" s="120" customFormat="1"/>
    <row r="68" s="120" customFormat="1"/>
    <row r="69" s="120" customFormat="1"/>
    <row r="70" s="120" customFormat="1"/>
    <row r="71" s="120" customFormat="1"/>
    <row r="72" s="120" customFormat="1"/>
    <row r="73" s="120" customFormat="1"/>
    <row r="74" s="120" customFormat="1"/>
    <row r="75" s="120" customFormat="1"/>
    <row r="76" s="120" customFormat="1"/>
    <row r="77" s="120" customFormat="1"/>
    <row r="78" s="120" customFormat="1"/>
    <row r="79" s="120" customFormat="1"/>
    <row r="80" s="120" customFormat="1"/>
    <row r="81" s="120" customFormat="1"/>
    <row r="82" s="120" customFormat="1"/>
    <row r="83" s="120" customFormat="1"/>
  </sheetData>
  <mergeCells count="3">
    <mergeCell ref="B1:J1"/>
    <mergeCell ref="G9:I9"/>
    <mergeCell ref="B21:G29"/>
  </mergeCells>
  <conditionalFormatting sqref="C11:C18">
    <cfRule type="expression" dxfId="17" priority="68" stopIfTrue="1">
      <formula>NOT(ISERROR(SEARCH("A AMELIORER",C11)))</formula>
    </cfRule>
  </conditionalFormatting>
  <conditionalFormatting sqref="C19">
    <cfRule type="expression" dxfId="16" priority="58" stopIfTrue="1">
      <formula>NOT(ISERROR(SEARCH("A AMELIORER",C19)))</formula>
    </cfRule>
  </conditionalFormatting>
  <conditionalFormatting sqref="C20">
    <cfRule type="expression" dxfId="15" priority="61" stopIfTrue="1">
      <formula>NOT(ISERROR(SEARCH("A AMELIORER",C20)))</formula>
    </cfRule>
  </conditionalFormatting>
  <conditionalFormatting sqref="D11:F18">
    <cfRule type="expression" dxfId="14" priority="63" stopIfTrue="1">
      <formula>NOT(ISERROR(SEARCH("A AMELIORER",D11)))</formula>
    </cfRule>
  </conditionalFormatting>
  <conditionalFormatting sqref="D19:F19">
    <cfRule type="expression" dxfId="13" priority="65" stopIfTrue="1">
      <formula>NOT(ISERROR(SEARCH("A AMELIORER",D19)))</formula>
    </cfRule>
  </conditionalFormatting>
  <conditionalFormatting sqref="D20:F20">
    <cfRule type="expression" dxfId="12" priority="52" stopIfTrue="1">
      <formula>NOT(ISERROR(SEARCH("A AMELIORER",D20)))</formula>
    </cfRule>
  </conditionalFormatting>
  <conditionalFormatting sqref="C12:C20">
    <cfRule type="expression" dxfId="11" priority="55" stopIfTrue="1">
      <formula>NOT(ISERROR(SEARCH("NON CONFORME",C12)))</formula>
    </cfRule>
  </conditionalFormatting>
  <conditionalFormatting sqref="C11:C18">
    <cfRule type="expression" dxfId="10" priority="69" stopIfTrue="1">
      <formula>NOT(ISERROR(SEARCH("NON SATISFAISANT",C11)))</formula>
    </cfRule>
  </conditionalFormatting>
  <conditionalFormatting sqref="C19">
    <cfRule type="expression" dxfId="9" priority="59" stopIfTrue="1">
      <formula>NOT(ISERROR(SEARCH("NON SATISFAISANT",C19)))</formula>
    </cfRule>
  </conditionalFormatting>
  <conditionalFormatting sqref="C20">
    <cfRule type="expression" dxfId="8" priority="62" stopIfTrue="1">
      <formula>NOT(ISERROR(SEARCH("NON SATISFAISANT",C20)))</formula>
    </cfRule>
  </conditionalFormatting>
  <conditionalFormatting sqref="D11:F18">
    <cfRule type="expression" dxfId="7" priority="64" stopIfTrue="1">
      <formula>NOT(ISERROR(SEARCH("NON SATISFAISANT",D11)))</formula>
    </cfRule>
  </conditionalFormatting>
  <conditionalFormatting sqref="D19:F19">
    <cfRule type="expression" dxfId="6" priority="66" stopIfTrue="1">
      <formula>NOT(ISERROR(SEARCH("NON SATISFAISANT",D19)))</formula>
    </cfRule>
  </conditionalFormatting>
  <conditionalFormatting sqref="D20:F20">
    <cfRule type="expression" dxfId="5" priority="53" stopIfTrue="1">
      <formula>NOT(ISERROR(SEARCH("NON SATISFAISANT",D20)))</formula>
    </cfRule>
  </conditionalFormatting>
  <conditionalFormatting sqref="C11:C18">
    <cfRule type="expression" dxfId="4" priority="67" stopIfTrue="1">
      <formula>NOT(ISERROR(SEARCH("SATISFAISANT !",C11)))</formula>
    </cfRule>
  </conditionalFormatting>
  <conditionalFormatting sqref="C12:C19">
    <cfRule type="expression" dxfId="3" priority="54" stopIfTrue="1">
      <formula>NOT(ISERROR(SEARCH("SATISFAISANT !",C12)))</formula>
    </cfRule>
  </conditionalFormatting>
  <conditionalFormatting sqref="C19">
    <cfRule type="expression" dxfId="2" priority="57" stopIfTrue="1">
      <formula>NOT(ISERROR(SEARCH("SATISFAISANT !",C19)))</formula>
    </cfRule>
  </conditionalFormatting>
  <conditionalFormatting sqref="C19">
    <cfRule type="expression" dxfId="1" priority="56" stopIfTrue="1">
      <formula>NOT(ISERROR(SEARCH("SATISFAISANT !",C19)))</formula>
    </cfRule>
  </conditionalFormatting>
  <conditionalFormatting sqref="C20">
    <cfRule type="expression" dxfId="0" priority="60" stopIfTrue="1">
      <formula>NOT(ISERROR(SEARCH("SATISFAISANT !",C20)))</formula>
    </cfRule>
  </conditionalFormatting>
  <pageMargins left="0.70000000000000007" right="0.70000000000000007" top="0.30000000000000004" bottom="0.30000000000000004" header="0.30000000000000004" footer="0.30000000000000004"/>
  <pageSetup paperSize="0" scale="37" fitToWidth="0" fitToHeight="0" orientation="landscape"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1"/>
  <sheetViews>
    <sheetView workbookViewId="0"/>
  </sheetViews>
  <sheetFormatPr baseColWidth="10" defaultColWidth="11" defaultRowHeight="14.4"/>
  <cols>
    <col min="1" max="1" width="63.5546875" style="238" customWidth="1"/>
    <col min="2" max="2" width="33.33203125" style="238" customWidth="1"/>
    <col min="3" max="3" width="22.33203125" style="238" customWidth="1"/>
    <col min="4" max="4" width="16.21875" style="238" customWidth="1"/>
    <col min="5" max="5" width="38.5546875" style="238" customWidth="1"/>
    <col min="6" max="6" width="27.88671875" style="238" bestFit="1" customWidth="1"/>
    <col min="7" max="7" width="27.109375" style="238" bestFit="1" customWidth="1"/>
    <col min="8" max="1024" width="11" style="238" customWidth="1"/>
    <col min="1025" max="1025" width="11" customWidth="1"/>
  </cols>
  <sheetData>
    <row r="1" spans="1:9">
      <c r="A1" s="240" t="s">
        <v>165</v>
      </c>
      <c r="B1" s="240"/>
      <c r="C1" s="240"/>
      <c r="D1" s="240"/>
      <c r="E1" s="240"/>
      <c r="F1" s="240"/>
      <c r="G1" s="240"/>
      <c r="H1" s="240"/>
    </row>
    <row r="3" spans="1:9">
      <c r="A3" s="238" t="s">
        <v>166</v>
      </c>
      <c r="B3" s="238" t="s">
        <v>167</v>
      </c>
      <c r="C3" s="238" t="s">
        <v>105</v>
      </c>
      <c r="D3" s="238" t="s">
        <v>105</v>
      </c>
      <c r="E3" s="238" t="s">
        <v>168</v>
      </c>
      <c r="F3" s="238" t="s">
        <v>169</v>
      </c>
      <c r="G3" s="238" t="s">
        <v>170</v>
      </c>
      <c r="H3" s="238" t="s">
        <v>171</v>
      </c>
      <c r="I3" s="238" t="s">
        <v>172</v>
      </c>
    </row>
    <row r="4" spans="1:9">
      <c r="A4" s="238" t="s">
        <v>173</v>
      </c>
      <c r="B4" s="238" t="s">
        <v>174</v>
      </c>
      <c r="C4" s="238" t="s">
        <v>107</v>
      </c>
      <c r="D4" s="238" t="s">
        <v>175</v>
      </c>
      <c r="E4" s="238" t="s">
        <v>176</v>
      </c>
      <c r="F4" s="238" t="s">
        <v>107</v>
      </c>
      <c r="G4" s="238" t="s">
        <v>107</v>
      </c>
      <c r="H4" s="238" t="s">
        <v>177</v>
      </c>
      <c r="I4" s="238" t="s">
        <v>176</v>
      </c>
    </row>
    <row r="5" spans="1:9">
      <c r="A5" s="238" t="s">
        <v>178</v>
      </c>
      <c r="B5" s="238" t="s">
        <v>177</v>
      </c>
      <c r="D5" s="238" t="s">
        <v>179</v>
      </c>
      <c r="E5" s="238" t="s">
        <v>180</v>
      </c>
      <c r="F5" s="238" t="s">
        <v>179</v>
      </c>
      <c r="I5" s="238" t="s">
        <v>177</v>
      </c>
    </row>
    <row r="6" spans="1:9">
      <c r="A6" s="238" t="s">
        <v>107</v>
      </c>
    </row>
    <row r="7" spans="1:9">
      <c r="A7" s="240" t="s">
        <v>181</v>
      </c>
      <c r="B7" s="240"/>
      <c r="C7" s="240"/>
      <c r="D7" s="240"/>
      <c r="E7" s="240"/>
    </row>
    <row r="9" spans="1:9">
      <c r="A9" s="239" t="s">
        <v>105</v>
      </c>
      <c r="B9" s="239" t="s">
        <v>182</v>
      </c>
      <c r="C9" s="239" t="s">
        <v>183</v>
      </c>
      <c r="D9" s="239" t="s">
        <v>168</v>
      </c>
      <c r="E9" s="239" t="s">
        <v>184</v>
      </c>
    </row>
    <row r="10" spans="1:9">
      <c r="A10" s="239" t="s">
        <v>107</v>
      </c>
      <c r="B10" s="239" t="s">
        <v>185</v>
      </c>
      <c r="C10" s="239" t="s">
        <v>176</v>
      </c>
      <c r="D10" s="239" t="s">
        <v>176</v>
      </c>
      <c r="E10" s="239" t="s">
        <v>107</v>
      </c>
    </row>
    <row r="11" spans="1:9">
      <c r="A11" s="239"/>
      <c r="C11" s="239" t="s">
        <v>107</v>
      </c>
      <c r="D11" s="239" t="s">
        <v>180</v>
      </c>
      <c r="E11" s="239"/>
    </row>
    <row r="13" spans="1:9">
      <c r="A13" s="240" t="s">
        <v>186</v>
      </c>
      <c r="B13" s="240"/>
      <c r="C13" s="240"/>
      <c r="D13" s="240"/>
      <c r="E13" s="240"/>
    </row>
    <row r="15" spans="1:9">
      <c r="A15" s="239" t="s">
        <v>168</v>
      </c>
      <c r="B15" s="239" t="s">
        <v>187</v>
      </c>
      <c r="C15" s="239" t="s">
        <v>105</v>
      </c>
      <c r="D15" s="239" t="s">
        <v>168</v>
      </c>
      <c r="E15" s="238" t="s">
        <v>183</v>
      </c>
    </row>
    <row r="16" spans="1:9">
      <c r="A16" s="239" t="s">
        <v>176</v>
      </c>
      <c r="B16" s="239" t="s">
        <v>176</v>
      </c>
      <c r="C16" s="239" t="s">
        <v>107</v>
      </c>
      <c r="D16" s="239" t="s">
        <v>180</v>
      </c>
      <c r="E16" s="238" t="s">
        <v>188</v>
      </c>
    </row>
    <row r="17" spans="1:5">
      <c r="A17" s="239" t="s">
        <v>180</v>
      </c>
      <c r="B17" s="239" t="s">
        <v>177</v>
      </c>
      <c r="C17" s="239"/>
      <c r="D17" s="239"/>
      <c r="E17" s="238" t="s">
        <v>175</v>
      </c>
    </row>
    <row r="19" spans="1:5">
      <c r="A19" s="240" t="s">
        <v>189</v>
      </c>
      <c r="B19" s="240"/>
      <c r="C19" s="240"/>
      <c r="D19" s="240"/>
      <c r="E19" s="240"/>
    </row>
    <row r="21" spans="1:5">
      <c r="A21" s="239" t="s">
        <v>168</v>
      </c>
    </row>
    <row r="22" spans="1:5">
      <c r="A22" s="239" t="s">
        <v>176</v>
      </c>
    </row>
    <row r="23" spans="1:5">
      <c r="A23" s="239" t="s">
        <v>180</v>
      </c>
    </row>
    <row r="25" spans="1:5">
      <c r="A25" s="240" t="s">
        <v>190</v>
      </c>
      <c r="B25" s="240"/>
      <c r="C25" s="240"/>
      <c r="D25" s="240"/>
      <c r="E25" s="240"/>
    </row>
    <row r="27" spans="1:5">
      <c r="A27" s="239" t="s">
        <v>168</v>
      </c>
      <c r="B27" s="239" t="s">
        <v>105</v>
      </c>
      <c r="C27" s="238" t="s">
        <v>191</v>
      </c>
    </row>
    <row r="28" spans="1:5">
      <c r="A28" s="239" t="s">
        <v>176</v>
      </c>
      <c r="B28" s="239" t="s">
        <v>107</v>
      </c>
      <c r="C28" s="238" t="s">
        <v>105</v>
      </c>
    </row>
    <row r="29" spans="1:5">
      <c r="A29" s="239" t="s">
        <v>180</v>
      </c>
      <c r="C29" s="238" t="s">
        <v>107</v>
      </c>
    </row>
    <row r="31" spans="1:5">
      <c r="A31" s="240" t="s">
        <v>192</v>
      </c>
      <c r="B31" s="240"/>
      <c r="C31" s="240"/>
      <c r="D31" s="240"/>
      <c r="E31" s="240"/>
    </row>
    <row r="33" spans="1:7">
      <c r="A33" s="239" t="s">
        <v>193</v>
      </c>
      <c r="B33" s="239" t="s">
        <v>168</v>
      </c>
      <c r="C33" s="239" t="s">
        <v>105</v>
      </c>
      <c r="D33" s="239" t="s">
        <v>105</v>
      </c>
      <c r="E33" s="239" t="s">
        <v>105</v>
      </c>
      <c r="F33" s="238" t="s">
        <v>105</v>
      </c>
      <c r="G33" s="239" t="s">
        <v>193</v>
      </c>
    </row>
    <row r="34" spans="1:7">
      <c r="A34" s="239" t="s">
        <v>194</v>
      </c>
      <c r="B34" s="239" t="s">
        <v>176</v>
      </c>
      <c r="C34" s="239" t="s">
        <v>107</v>
      </c>
      <c r="D34" s="239" t="s">
        <v>175</v>
      </c>
      <c r="E34" s="239" t="s">
        <v>195</v>
      </c>
      <c r="F34" s="238" t="s">
        <v>175</v>
      </c>
      <c r="G34" s="239" t="s">
        <v>194</v>
      </c>
    </row>
    <row r="35" spans="1:7">
      <c r="A35" s="239" t="s">
        <v>196</v>
      </c>
      <c r="B35" s="239" t="s">
        <v>180</v>
      </c>
      <c r="C35" s="239"/>
      <c r="D35" s="239" t="s">
        <v>179</v>
      </c>
      <c r="E35" s="239" t="s">
        <v>107</v>
      </c>
      <c r="G35" s="239" t="s">
        <v>196</v>
      </c>
    </row>
    <row r="36" spans="1:7">
      <c r="A36" s="239" t="s">
        <v>197</v>
      </c>
      <c r="C36" s="239"/>
      <c r="D36" s="239"/>
      <c r="E36" s="239" t="s">
        <v>198</v>
      </c>
      <c r="G36" s="239" t="s">
        <v>199</v>
      </c>
    </row>
    <row r="37" spans="1:7">
      <c r="A37" s="239" t="s">
        <v>199</v>
      </c>
      <c r="B37" s="239"/>
      <c r="C37" s="239"/>
      <c r="D37" s="239"/>
      <c r="E37" s="239"/>
      <c r="G37" s="239" t="s">
        <v>200</v>
      </c>
    </row>
    <row r="38" spans="1:7">
      <c r="A38" s="239" t="s">
        <v>201</v>
      </c>
      <c r="B38" s="239"/>
      <c r="C38" s="239"/>
      <c r="D38" s="239"/>
      <c r="E38" s="239"/>
    </row>
    <row r="39" spans="1:7">
      <c r="A39" s="239" t="s">
        <v>200</v>
      </c>
      <c r="B39" s="239"/>
      <c r="C39" s="239"/>
      <c r="D39" s="239"/>
      <c r="E39" s="239"/>
    </row>
    <row r="42" spans="1:7">
      <c r="A42" s="240" t="s">
        <v>202</v>
      </c>
      <c r="B42" s="240"/>
      <c r="C42" s="240"/>
      <c r="D42" s="240"/>
      <c r="E42" s="240"/>
    </row>
    <row r="43" spans="1:7">
      <c r="A43" s="238" t="s">
        <v>105</v>
      </c>
      <c r="B43" s="238" t="s">
        <v>203</v>
      </c>
      <c r="C43" s="238" t="s">
        <v>204</v>
      </c>
      <c r="D43" s="238" t="s">
        <v>205</v>
      </c>
      <c r="E43" s="238" t="s">
        <v>206</v>
      </c>
      <c r="F43" s="238" t="s">
        <v>183</v>
      </c>
      <c r="G43" s="238" t="s">
        <v>207</v>
      </c>
    </row>
    <row r="44" spans="1:7">
      <c r="A44" s="238" t="s">
        <v>208</v>
      </c>
      <c r="B44" s="238" t="s">
        <v>176</v>
      </c>
      <c r="C44" s="238" t="s">
        <v>209</v>
      </c>
      <c r="D44" s="238" t="s">
        <v>210</v>
      </c>
      <c r="E44" s="238" t="s">
        <v>176</v>
      </c>
      <c r="F44" s="238" t="s">
        <v>107</v>
      </c>
      <c r="G44" s="238" t="s">
        <v>86</v>
      </c>
    </row>
    <row r="45" spans="1:7">
      <c r="A45" s="238" t="s">
        <v>107</v>
      </c>
      <c r="B45" s="238" t="s">
        <v>177</v>
      </c>
      <c r="C45" s="238" t="s">
        <v>211</v>
      </c>
      <c r="D45" s="238" t="s">
        <v>174</v>
      </c>
      <c r="E45" s="238" t="s">
        <v>177</v>
      </c>
    </row>
    <row r="46" spans="1:7">
      <c r="D46" s="238" t="s">
        <v>180</v>
      </c>
    </row>
    <row r="48" spans="1:7">
      <c r="A48" s="240" t="s">
        <v>212</v>
      </c>
      <c r="B48" s="240"/>
      <c r="C48" s="240"/>
      <c r="D48" s="240"/>
      <c r="E48" s="240"/>
    </row>
    <row r="49" spans="1:3">
      <c r="A49" s="238" t="s">
        <v>105</v>
      </c>
      <c r="B49" s="238" t="s">
        <v>213</v>
      </c>
      <c r="C49" s="238" t="s">
        <v>105</v>
      </c>
    </row>
    <row r="50" spans="1:3">
      <c r="A50" s="238" t="s">
        <v>107</v>
      </c>
      <c r="B50" s="238" t="s">
        <v>214</v>
      </c>
      <c r="C50" s="238" t="s">
        <v>215</v>
      </c>
    </row>
    <row r="51" spans="1:3">
      <c r="B51" s="238" t="s">
        <v>216</v>
      </c>
      <c r="C51" s="238" t="s">
        <v>107</v>
      </c>
    </row>
  </sheetData>
  <mergeCells count="8">
    <mergeCell ref="A42:E42"/>
    <mergeCell ref="A48:E48"/>
    <mergeCell ref="A1:H1"/>
    <mergeCell ref="A7:E7"/>
    <mergeCell ref="A13:E13"/>
    <mergeCell ref="A19:E19"/>
    <mergeCell ref="A25:E25"/>
    <mergeCell ref="A31:E31"/>
  </mergeCells>
  <dataValidations count="1">
    <dataValidation allowBlank="1" showInputMessage="1" showErrorMessage="1" promptTitle="Fumier 1" sqref="E33:E36"/>
  </dataValidations>
  <pageMargins left="0.70000000000000007" right="0.70000000000000007" top="0.30000000000000004" bottom="0.30000000000000004"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0"/>
  <sheetViews>
    <sheetView tabSelected="1" workbookViewId="0"/>
  </sheetViews>
  <sheetFormatPr baseColWidth="10" defaultColWidth="11" defaultRowHeight="14.4"/>
  <cols>
    <col min="1" max="1" width="1.21875" style="15" customWidth="1"/>
    <col min="2" max="2" width="11" style="50" customWidth="1"/>
    <col min="3" max="3" width="100.21875" style="23" customWidth="1"/>
    <col min="4" max="4" width="43.44140625" style="51" customWidth="1"/>
    <col min="5" max="5" width="1.21875" style="23" hidden="1" customWidth="1"/>
    <col min="6" max="6" width="4.77734375" style="23" hidden="1" customWidth="1"/>
    <col min="7" max="7" width="20.21875" style="23" hidden="1" customWidth="1"/>
    <col min="8" max="41" width="11" style="15" customWidth="1"/>
    <col min="42" max="1023" width="11" style="23" customWidth="1"/>
    <col min="1024" max="1024" width="11" style="24" customWidth="1"/>
    <col min="1025" max="16384" width="11" style="24"/>
  </cols>
  <sheetData>
    <row r="1" spans="1:7" s="15" customFormat="1" ht="12" customHeight="1" thickBot="1">
      <c r="B1" s="16"/>
      <c r="D1" s="17"/>
    </row>
    <row r="2" spans="1:7" ht="32.4" thickBot="1">
      <c r="A2" s="18"/>
      <c r="B2" s="52" t="s">
        <v>1</v>
      </c>
      <c r="C2" s="52"/>
      <c r="D2" s="20" t="s">
        <v>2</v>
      </c>
      <c r="E2" s="19"/>
      <c r="F2" s="21"/>
      <c r="G2" s="22"/>
    </row>
    <row r="3" spans="1:7" ht="40.200000000000003" customHeight="1">
      <c r="A3" s="22"/>
      <c r="B3" s="25">
        <v>1</v>
      </c>
      <c r="C3" s="26" t="s">
        <v>3</v>
      </c>
      <c r="D3" s="27"/>
      <c r="E3" s="22"/>
      <c r="F3" s="28">
        <f>IF(D3="Oui ",1,0)</f>
        <v>0</v>
      </c>
      <c r="G3" s="29">
        <f>IF(D3="Non","NC",0)</f>
        <v>0</v>
      </c>
    </row>
    <row r="4" spans="1:7" ht="40.950000000000003" customHeight="1">
      <c r="B4" s="25">
        <v>2</v>
      </c>
      <c r="C4" s="26" t="s">
        <v>4</v>
      </c>
      <c r="D4" s="30"/>
      <c r="E4" s="31" t="b">
        <v>0</v>
      </c>
      <c r="F4" s="28">
        <f>IF(D4="Oui ou une seule UP",1,IF(D4="Elevage liberté",1,IF(D4="Peux mieux faire",0.5,0)))</f>
        <v>0</v>
      </c>
      <c r="G4" s="29"/>
    </row>
    <row r="5" spans="1:7" ht="24" customHeight="1">
      <c r="B5" s="25">
        <f t="shared" ref="B5:B19" si="0">B4+1</f>
        <v>3</v>
      </c>
      <c r="C5" s="26" t="s">
        <v>5</v>
      </c>
      <c r="D5" s="27"/>
      <c r="E5" s="32" t="b">
        <v>0</v>
      </c>
      <c r="F5" s="33">
        <f>IF(D5="Systématique ou une seule UP ",1,IF(D5="Parfois ",0.5,0))</f>
        <v>0</v>
      </c>
      <c r="G5" s="29"/>
    </row>
    <row r="6" spans="1:7" ht="30" customHeight="1">
      <c r="B6" s="25">
        <f t="shared" si="0"/>
        <v>4</v>
      </c>
      <c r="C6" s="26" t="s">
        <v>6</v>
      </c>
      <c r="D6" s="27"/>
      <c r="E6" s="34"/>
      <c r="F6" s="33">
        <f>IF(D6="Oui",1,0)</f>
        <v>0</v>
      </c>
      <c r="G6" s="29">
        <f>IF(D6="Non","NC",0)</f>
        <v>0</v>
      </c>
    </row>
    <row r="7" spans="1:7" ht="45" customHeight="1">
      <c r="B7" s="25">
        <f t="shared" si="0"/>
        <v>5</v>
      </c>
      <c r="C7" s="26" t="s">
        <v>7</v>
      </c>
      <c r="D7" s="27"/>
      <c r="E7" s="34"/>
      <c r="F7" s="33">
        <f>IF(D7="Non",1,0)</f>
        <v>0</v>
      </c>
      <c r="G7" s="29">
        <f>IF(D7="Oui","NC",0)</f>
        <v>0</v>
      </c>
    </row>
    <row r="8" spans="1:7" ht="60" customHeight="1">
      <c r="B8" s="25">
        <f t="shared" si="0"/>
        <v>6</v>
      </c>
      <c r="C8" s="26" t="s">
        <v>8</v>
      </c>
      <c r="D8" s="27"/>
      <c r="E8" s="34"/>
      <c r="F8" s="33">
        <f>IF(D8="Oui",1,IF(D8="Peux mieux faire ",0.5,0))</f>
        <v>0</v>
      </c>
      <c r="G8" s="29"/>
    </row>
    <row r="9" spans="1:7" ht="54" customHeight="1">
      <c r="B9" s="25">
        <f t="shared" si="0"/>
        <v>7</v>
      </c>
      <c r="C9" s="26" t="s">
        <v>9</v>
      </c>
      <c r="D9" s="27"/>
      <c r="E9" s="32" t="b">
        <v>0</v>
      </c>
      <c r="F9" s="33">
        <f>IF(D9="Oui",1,0)</f>
        <v>0</v>
      </c>
      <c r="G9" s="29">
        <f>IF(D9="Non","NC",0)</f>
        <v>0</v>
      </c>
    </row>
    <row r="10" spans="1:7" ht="37.200000000000003" customHeight="1">
      <c r="B10" s="25">
        <f t="shared" si="0"/>
        <v>8</v>
      </c>
      <c r="C10" s="26" t="s">
        <v>10</v>
      </c>
      <c r="D10" s="27"/>
      <c r="E10" s="32" t="b">
        <v>0</v>
      </c>
      <c r="F10" s="33">
        <f>IF(D10="Oui",1,0)</f>
        <v>0</v>
      </c>
      <c r="G10" s="29"/>
    </row>
    <row r="11" spans="1:7" ht="39.6" customHeight="1">
      <c r="B11" s="25">
        <f t="shared" si="0"/>
        <v>9</v>
      </c>
      <c r="C11" s="26" t="s">
        <v>11</v>
      </c>
      <c r="D11" s="27"/>
      <c r="E11" s="32" t="b">
        <v>0</v>
      </c>
      <c r="F11" s="33">
        <f>IF(D11="Oui",1,0)</f>
        <v>0</v>
      </c>
      <c r="G11" s="29" t="str">
        <f>IF(D11="Non","NC","0")</f>
        <v>0</v>
      </c>
    </row>
    <row r="12" spans="1:7" ht="39.6" customHeight="1">
      <c r="B12" s="25">
        <f t="shared" si="0"/>
        <v>10</v>
      </c>
      <c r="C12" s="26" t="s">
        <v>12</v>
      </c>
      <c r="D12" s="27"/>
      <c r="E12" s="32"/>
      <c r="F12" s="33">
        <f>IF(D12="Oui",1,0)</f>
        <v>0</v>
      </c>
      <c r="G12" s="29"/>
    </row>
    <row r="13" spans="1:7" ht="73.05" customHeight="1">
      <c r="B13" s="25">
        <f t="shared" si="0"/>
        <v>11</v>
      </c>
      <c r="C13" s="26" t="s">
        <v>13</v>
      </c>
      <c r="D13" s="27"/>
      <c r="E13" s="34"/>
      <c r="F13" s="33">
        <f>IF(D13="Systématique ",1,IF(D13="Parfois",0.5,0))</f>
        <v>0</v>
      </c>
      <c r="G13" s="29"/>
    </row>
    <row r="14" spans="1:7" ht="57" customHeight="1">
      <c r="B14" s="25">
        <f t="shared" si="0"/>
        <v>12</v>
      </c>
      <c r="C14" s="26" t="s">
        <v>14</v>
      </c>
      <c r="D14" s="27"/>
      <c r="E14" s="32" t="b">
        <v>0</v>
      </c>
      <c r="F14" s="33">
        <f>IF(D14="Systématique ",1,IF(D14="Parfois",0.5,0))</f>
        <v>0</v>
      </c>
      <c r="G14" s="29"/>
    </row>
    <row r="15" spans="1:7" ht="55.95" customHeight="1">
      <c r="B15" s="25">
        <f t="shared" si="0"/>
        <v>13</v>
      </c>
      <c r="C15" s="26" t="s">
        <v>15</v>
      </c>
      <c r="D15" s="27"/>
      <c r="E15" s="32" t="b">
        <v>0</v>
      </c>
      <c r="F15" s="33">
        <f>IF(D15="Oui ou les voies sont désinfectées",1,IF(D15="Peux mieux faire ",0.5,0))</f>
        <v>0</v>
      </c>
      <c r="G15" s="29"/>
    </row>
    <row r="16" spans="1:7" ht="55.95" customHeight="1">
      <c r="B16" s="25">
        <f t="shared" si="0"/>
        <v>14</v>
      </c>
      <c r="C16" s="26" t="s">
        <v>16</v>
      </c>
      <c r="D16" s="27"/>
      <c r="E16" s="32" t="b">
        <v>0</v>
      </c>
      <c r="F16" s="33">
        <f>IF(D16="Oui ou absence de basse-cour",1,0)</f>
        <v>0</v>
      </c>
      <c r="G16" s="29">
        <f>IF(D16="Non","NC",0)</f>
        <v>0</v>
      </c>
    </row>
    <row r="17" spans="1:1023" ht="55.95" customHeight="1">
      <c r="B17" s="25">
        <f t="shared" si="0"/>
        <v>15</v>
      </c>
      <c r="C17" s="26" t="s">
        <v>17</v>
      </c>
      <c r="D17" s="27"/>
      <c r="E17" s="32" t="b">
        <v>0</v>
      </c>
      <c r="F17" s="33">
        <f>IF(D17="Régulièrement",1,IF(D17="Parfois",0.5,0))</f>
        <v>0</v>
      </c>
      <c r="G17" s="29" t="str">
        <f>IF(D17="Régulièrement",0,"NC")</f>
        <v>NC</v>
      </c>
    </row>
    <row r="18" spans="1:1023" ht="55.95" customHeight="1">
      <c r="B18" s="25">
        <f t="shared" si="0"/>
        <v>16</v>
      </c>
      <c r="C18" s="26" t="s">
        <v>18</v>
      </c>
      <c r="D18" s="27"/>
      <c r="E18" s="32" t="b">
        <v>0</v>
      </c>
      <c r="F18" s="33">
        <f>IF(D18="Oui",1,0)</f>
        <v>0</v>
      </c>
      <c r="G18" s="29"/>
    </row>
    <row r="19" spans="1:1023" ht="42" customHeight="1">
      <c r="B19" s="25">
        <f t="shared" si="0"/>
        <v>17</v>
      </c>
      <c r="C19" s="26" t="s">
        <v>19</v>
      </c>
      <c r="D19" s="27"/>
      <c r="E19" s="35"/>
      <c r="F19" s="33">
        <f>IF(D19="Oui",1,0)</f>
        <v>0</v>
      </c>
      <c r="G19" s="29">
        <f>IF(D19="Non","NC",0)</f>
        <v>0</v>
      </c>
    </row>
    <row r="20" spans="1:1023" s="42" customFormat="1" ht="15.6" customHeight="1" thickBot="1">
      <c r="A20" s="36"/>
      <c r="B20" s="37"/>
      <c r="C20" s="38"/>
      <c r="D20" s="39"/>
      <c r="E20" s="40"/>
      <c r="F20" s="41"/>
      <c r="G20" s="41"/>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c r="IQ20" s="36"/>
      <c r="IR20" s="36"/>
      <c r="IS20" s="36"/>
      <c r="IT20" s="36"/>
      <c r="IU20" s="36"/>
      <c r="IV20" s="36"/>
      <c r="IW20" s="36"/>
      <c r="IX20" s="36"/>
      <c r="IY20" s="36"/>
      <c r="IZ20" s="36"/>
      <c r="JA20" s="36"/>
      <c r="JB20" s="36"/>
      <c r="JC20" s="36"/>
      <c r="JD20" s="36"/>
      <c r="JE20" s="36"/>
      <c r="JF20" s="36"/>
      <c r="JG20" s="36"/>
      <c r="JH20" s="36"/>
      <c r="JI20" s="36"/>
      <c r="JJ20" s="36"/>
      <c r="JK20" s="36"/>
      <c r="JL20" s="36"/>
      <c r="JM20" s="36"/>
      <c r="JN20" s="36"/>
      <c r="JO20" s="36"/>
      <c r="JP20" s="36"/>
      <c r="JQ20" s="36"/>
      <c r="JR20" s="36"/>
      <c r="JS20" s="36"/>
      <c r="JT20" s="36"/>
      <c r="JU20" s="36"/>
      <c r="JV20" s="36"/>
      <c r="JW20" s="36"/>
      <c r="JX20" s="36"/>
      <c r="JY20" s="36"/>
      <c r="JZ20" s="36"/>
      <c r="KA20" s="36"/>
      <c r="KB20" s="36"/>
      <c r="KC20" s="36"/>
      <c r="KD20" s="36"/>
      <c r="KE20" s="36"/>
      <c r="KF20" s="36"/>
      <c r="KG20" s="36"/>
      <c r="KH20" s="36"/>
      <c r="KI20" s="36"/>
      <c r="KJ20" s="36"/>
      <c r="KK20" s="36"/>
      <c r="KL20" s="36"/>
      <c r="KM20" s="36"/>
      <c r="KN20" s="36"/>
      <c r="KO20" s="36"/>
      <c r="KP20" s="36"/>
      <c r="KQ20" s="36"/>
      <c r="KR20" s="36"/>
      <c r="KS20" s="36"/>
      <c r="KT20" s="36"/>
      <c r="KU20" s="36"/>
      <c r="KV20" s="36"/>
      <c r="KW20" s="36"/>
      <c r="KX20" s="36"/>
      <c r="KY20" s="36"/>
      <c r="KZ20" s="36"/>
      <c r="LA20" s="36"/>
      <c r="LB20" s="36"/>
      <c r="LC20" s="36"/>
      <c r="LD20" s="36"/>
      <c r="LE20" s="36"/>
      <c r="LF20" s="36"/>
      <c r="LG20" s="36"/>
      <c r="LH20" s="36"/>
      <c r="LI20" s="36"/>
      <c r="LJ20" s="36"/>
      <c r="LK20" s="36"/>
      <c r="LL20" s="36"/>
      <c r="LM20" s="36"/>
      <c r="LN20" s="36"/>
      <c r="LO20" s="36"/>
      <c r="LP20" s="36"/>
      <c r="LQ20" s="36"/>
      <c r="LR20" s="36"/>
      <c r="LS20" s="36"/>
      <c r="LT20" s="36"/>
      <c r="LU20" s="36"/>
      <c r="LV20" s="36"/>
      <c r="LW20" s="36"/>
      <c r="LX20" s="36"/>
      <c r="LY20" s="36"/>
      <c r="LZ20" s="36"/>
      <c r="MA20" s="36"/>
      <c r="MB20" s="36"/>
      <c r="MC20" s="36"/>
      <c r="MD20" s="36"/>
      <c r="ME20" s="36"/>
      <c r="MF20" s="36"/>
      <c r="MG20" s="36"/>
      <c r="MH20" s="36"/>
      <c r="MI20" s="36"/>
      <c r="MJ20" s="36"/>
      <c r="MK20" s="36"/>
      <c r="ML20" s="36"/>
      <c r="MM20" s="36"/>
      <c r="MN20" s="36"/>
      <c r="MO20" s="36"/>
      <c r="MP20" s="36"/>
      <c r="MQ20" s="36"/>
      <c r="MR20" s="36"/>
      <c r="MS20" s="36"/>
      <c r="MT20" s="36"/>
      <c r="MU20" s="36"/>
      <c r="MV20" s="36"/>
      <c r="MW20" s="36"/>
      <c r="MX20" s="36"/>
      <c r="MY20" s="36"/>
      <c r="MZ20" s="36"/>
      <c r="NA20" s="36"/>
      <c r="NB20" s="36"/>
      <c r="NC20" s="36"/>
      <c r="ND20" s="36"/>
      <c r="NE20" s="36"/>
      <c r="NF20" s="36"/>
      <c r="NG20" s="36"/>
      <c r="NH20" s="36"/>
      <c r="NI20" s="36"/>
      <c r="NJ20" s="36"/>
      <c r="NK20" s="36"/>
      <c r="NL20" s="36"/>
      <c r="NM20" s="36"/>
      <c r="NN20" s="36"/>
      <c r="NO20" s="36"/>
      <c r="NP20" s="36"/>
      <c r="NQ20" s="36"/>
      <c r="NR20" s="36"/>
      <c r="NS20" s="36"/>
      <c r="NT20" s="36"/>
      <c r="NU20" s="36"/>
      <c r="NV20" s="36"/>
      <c r="NW20" s="36"/>
      <c r="NX20" s="36"/>
      <c r="NY20" s="36"/>
      <c r="NZ20" s="36"/>
      <c r="OA20" s="36"/>
      <c r="OB20" s="36"/>
      <c r="OC20" s="36"/>
      <c r="OD20" s="36"/>
      <c r="OE20" s="36"/>
      <c r="OF20" s="36"/>
      <c r="OG20" s="36"/>
      <c r="OH20" s="36"/>
      <c r="OI20" s="36"/>
      <c r="OJ20" s="36"/>
      <c r="OK20" s="36"/>
      <c r="OL20" s="36"/>
      <c r="OM20" s="36"/>
      <c r="ON20" s="36"/>
      <c r="OO20" s="36"/>
      <c r="OP20" s="36"/>
      <c r="OQ20" s="36"/>
      <c r="OR20" s="36"/>
      <c r="OS20" s="36"/>
      <c r="OT20" s="36"/>
      <c r="OU20" s="36"/>
      <c r="OV20" s="36"/>
      <c r="OW20" s="36"/>
      <c r="OX20" s="36"/>
      <c r="OY20" s="36"/>
      <c r="OZ20" s="36"/>
      <c r="PA20" s="36"/>
      <c r="PB20" s="36"/>
      <c r="PC20" s="36"/>
      <c r="PD20" s="36"/>
      <c r="PE20" s="36"/>
      <c r="PF20" s="36"/>
      <c r="PG20" s="36"/>
      <c r="PH20" s="36"/>
      <c r="PI20" s="36"/>
      <c r="PJ20" s="36"/>
      <c r="PK20" s="36"/>
      <c r="PL20" s="36"/>
      <c r="PM20" s="36"/>
      <c r="PN20" s="36"/>
      <c r="PO20" s="36"/>
      <c r="PP20" s="36"/>
      <c r="PQ20" s="36"/>
      <c r="PR20" s="36"/>
      <c r="PS20" s="36"/>
      <c r="PT20" s="36"/>
      <c r="PU20" s="36"/>
      <c r="PV20" s="36"/>
      <c r="PW20" s="36"/>
      <c r="PX20" s="36"/>
      <c r="PY20" s="36"/>
      <c r="PZ20" s="36"/>
      <c r="QA20" s="36"/>
      <c r="QB20" s="36"/>
      <c r="QC20" s="36"/>
      <c r="QD20" s="36"/>
      <c r="QE20" s="36"/>
      <c r="QF20" s="36"/>
      <c r="QG20" s="36"/>
      <c r="QH20" s="36"/>
      <c r="QI20" s="36"/>
      <c r="QJ20" s="36"/>
      <c r="QK20" s="36"/>
      <c r="QL20" s="36"/>
      <c r="QM20" s="36"/>
      <c r="QN20" s="36"/>
      <c r="QO20" s="36"/>
      <c r="QP20" s="36"/>
      <c r="QQ20" s="36"/>
      <c r="QR20" s="36"/>
      <c r="QS20" s="36"/>
      <c r="QT20" s="36"/>
      <c r="QU20" s="36"/>
      <c r="QV20" s="36"/>
      <c r="QW20" s="36"/>
      <c r="QX20" s="36"/>
      <c r="QY20" s="36"/>
      <c r="QZ20" s="36"/>
      <c r="RA20" s="36"/>
      <c r="RB20" s="36"/>
      <c r="RC20" s="36"/>
      <c r="RD20" s="36"/>
      <c r="RE20" s="36"/>
      <c r="RF20" s="36"/>
      <c r="RG20" s="36"/>
      <c r="RH20" s="36"/>
      <c r="RI20" s="36"/>
      <c r="RJ20" s="36"/>
      <c r="RK20" s="36"/>
      <c r="RL20" s="36"/>
      <c r="RM20" s="36"/>
      <c r="RN20" s="36"/>
      <c r="RO20" s="36"/>
      <c r="RP20" s="36"/>
      <c r="RQ20" s="36"/>
      <c r="RR20" s="36"/>
      <c r="RS20" s="36"/>
      <c r="RT20" s="36"/>
      <c r="RU20" s="36"/>
      <c r="RV20" s="36"/>
      <c r="RW20" s="36"/>
      <c r="RX20" s="36"/>
      <c r="RY20" s="36"/>
      <c r="RZ20" s="36"/>
      <c r="SA20" s="36"/>
      <c r="SB20" s="36"/>
      <c r="SC20" s="36"/>
      <c r="SD20" s="36"/>
      <c r="SE20" s="36"/>
      <c r="SF20" s="36"/>
      <c r="SG20" s="36"/>
      <c r="SH20" s="36"/>
      <c r="SI20" s="36"/>
      <c r="SJ20" s="36"/>
      <c r="SK20" s="36"/>
      <c r="SL20" s="36"/>
      <c r="SM20" s="36"/>
      <c r="SN20" s="36"/>
      <c r="SO20" s="36"/>
      <c r="SP20" s="36"/>
      <c r="SQ20" s="36"/>
      <c r="SR20" s="36"/>
      <c r="SS20" s="36"/>
      <c r="ST20" s="36"/>
      <c r="SU20" s="36"/>
      <c r="SV20" s="36"/>
      <c r="SW20" s="36"/>
      <c r="SX20" s="36"/>
      <c r="SY20" s="36"/>
      <c r="SZ20" s="36"/>
      <c r="TA20" s="36"/>
      <c r="TB20" s="36"/>
      <c r="TC20" s="36"/>
      <c r="TD20" s="36"/>
      <c r="TE20" s="36"/>
      <c r="TF20" s="36"/>
      <c r="TG20" s="36"/>
      <c r="TH20" s="36"/>
      <c r="TI20" s="36"/>
      <c r="TJ20" s="36"/>
      <c r="TK20" s="36"/>
      <c r="TL20" s="36"/>
      <c r="TM20" s="36"/>
      <c r="TN20" s="36"/>
      <c r="TO20" s="36"/>
      <c r="TP20" s="36"/>
      <c r="TQ20" s="36"/>
      <c r="TR20" s="36"/>
      <c r="TS20" s="36"/>
      <c r="TT20" s="36"/>
      <c r="TU20" s="36"/>
      <c r="TV20" s="36"/>
      <c r="TW20" s="36"/>
      <c r="TX20" s="36"/>
      <c r="TY20" s="36"/>
      <c r="TZ20" s="36"/>
      <c r="UA20" s="36"/>
      <c r="UB20" s="36"/>
      <c r="UC20" s="36"/>
      <c r="UD20" s="36"/>
      <c r="UE20" s="36"/>
      <c r="UF20" s="36"/>
      <c r="UG20" s="36"/>
      <c r="UH20" s="36"/>
      <c r="UI20" s="36"/>
      <c r="UJ20" s="36"/>
      <c r="UK20" s="36"/>
      <c r="UL20" s="36"/>
      <c r="UM20" s="36"/>
      <c r="UN20" s="36"/>
      <c r="UO20" s="36"/>
      <c r="UP20" s="36"/>
      <c r="UQ20" s="36"/>
      <c r="UR20" s="36"/>
      <c r="US20" s="36"/>
      <c r="UT20" s="36"/>
      <c r="UU20" s="36"/>
      <c r="UV20" s="36"/>
      <c r="UW20" s="36"/>
      <c r="UX20" s="36"/>
      <c r="UY20" s="36"/>
      <c r="UZ20" s="36"/>
      <c r="VA20" s="36"/>
      <c r="VB20" s="36"/>
      <c r="VC20" s="36"/>
      <c r="VD20" s="36"/>
      <c r="VE20" s="36"/>
      <c r="VF20" s="36"/>
      <c r="VG20" s="36"/>
      <c r="VH20" s="36"/>
      <c r="VI20" s="36"/>
      <c r="VJ20" s="36"/>
      <c r="VK20" s="36"/>
      <c r="VL20" s="36"/>
      <c r="VM20" s="36"/>
      <c r="VN20" s="36"/>
      <c r="VO20" s="36"/>
      <c r="VP20" s="36"/>
      <c r="VQ20" s="36"/>
      <c r="VR20" s="36"/>
      <c r="VS20" s="36"/>
      <c r="VT20" s="36"/>
      <c r="VU20" s="36"/>
      <c r="VV20" s="36"/>
      <c r="VW20" s="36"/>
      <c r="VX20" s="36"/>
      <c r="VY20" s="36"/>
      <c r="VZ20" s="36"/>
      <c r="WA20" s="36"/>
      <c r="WB20" s="36"/>
      <c r="WC20" s="36"/>
      <c r="WD20" s="36"/>
      <c r="WE20" s="36"/>
      <c r="WF20" s="36"/>
      <c r="WG20" s="36"/>
      <c r="WH20" s="36"/>
      <c r="WI20" s="36"/>
      <c r="WJ20" s="36"/>
      <c r="WK20" s="36"/>
      <c r="WL20" s="36"/>
      <c r="WM20" s="36"/>
      <c r="WN20" s="36"/>
      <c r="WO20" s="36"/>
      <c r="WP20" s="36"/>
      <c r="WQ20" s="36"/>
      <c r="WR20" s="36"/>
      <c r="WS20" s="36"/>
      <c r="WT20" s="36"/>
      <c r="WU20" s="36"/>
      <c r="WV20" s="36"/>
      <c r="WW20" s="36"/>
      <c r="WX20" s="36"/>
      <c r="WY20" s="36"/>
      <c r="WZ20" s="36"/>
      <c r="XA20" s="36"/>
      <c r="XB20" s="36"/>
      <c r="XC20" s="36"/>
      <c r="XD20" s="36"/>
      <c r="XE20" s="36"/>
      <c r="XF20" s="36"/>
      <c r="XG20" s="36"/>
      <c r="XH20" s="36"/>
      <c r="XI20" s="36"/>
      <c r="XJ20" s="36"/>
      <c r="XK20" s="36"/>
      <c r="XL20" s="36"/>
      <c r="XM20" s="36"/>
      <c r="XN20" s="36"/>
      <c r="XO20" s="36"/>
      <c r="XP20" s="36"/>
      <c r="XQ20" s="36"/>
      <c r="XR20" s="36"/>
      <c r="XS20" s="36"/>
      <c r="XT20" s="36"/>
      <c r="XU20" s="36"/>
      <c r="XV20" s="36"/>
      <c r="XW20" s="36"/>
      <c r="XX20" s="36"/>
      <c r="XY20" s="36"/>
      <c r="XZ20" s="36"/>
      <c r="YA20" s="36"/>
      <c r="YB20" s="36"/>
      <c r="YC20" s="36"/>
      <c r="YD20" s="36"/>
      <c r="YE20" s="36"/>
      <c r="YF20" s="36"/>
      <c r="YG20" s="36"/>
      <c r="YH20" s="36"/>
      <c r="YI20" s="36"/>
      <c r="YJ20" s="36"/>
      <c r="YK20" s="36"/>
      <c r="YL20" s="36"/>
      <c r="YM20" s="36"/>
      <c r="YN20" s="36"/>
      <c r="YO20" s="36"/>
      <c r="YP20" s="36"/>
      <c r="YQ20" s="36"/>
      <c r="YR20" s="36"/>
      <c r="YS20" s="36"/>
      <c r="YT20" s="36"/>
      <c r="YU20" s="36"/>
      <c r="YV20" s="36"/>
      <c r="YW20" s="36"/>
      <c r="YX20" s="36"/>
      <c r="YY20" s="36"/>
      <c r="YZ20" s="36"/>
      <c r="ZA20" s="36"/>
      <c r="ZB20" s="36"/>
      <c r="ZC20" s="36"/>
      <c r="ZD20" s="36"/>
      <c r="ZE20" s="36"/>
      <c r="ZF20" s="36"/>
      <c r="ZG20" s="36"/>
      <c r="ZH20" s="36"/>
      <c r="ZI20" s="36"/>
      <c r="ZJ20" s="36"/>
      <c r="ZK20" s="36"/>
      <c r="ZL20" s="36"/>
      <c r="ZM20" s="36"/>
      <c r="ZN20" s="36"/>
      <c r="ZO20" s="36"/>
      <c r="ZP20" s="36"/>
      <c r="ZQ20" s="36"/>
      <c r="ZR20" s="36"/>
      <c r="ZS20" s="36"/>
      <c r="ZT20" s="36"/>
      <c r="ZU20" s="36"/>
      <c r="ZV20" s="36"/>
      <c r="ZW20" s="36"/>
      <c r="ZX20" s="36"/>
      <c r="ZY20" s="36"/>
      <c r="ZZ20" s="36"/>
      <c r="AAA20" s="36"/>
      <c r="AAB20" s="36"/>
      <c r="AAC20" s="36"/>
      <c r="AAD20" s="36"/>
      <c r="AAE20" s="36"/>
      <c r="AAF20" s="36"/>
      <c r="AAG20" s="36"/>
      <c r="AAH20" s="36"/>
      <c r="AAI20" s="36"/>
      <c r="AAJ20" s="36"/>
      <c r="AAK20" s="36"/>
      <c r="AAL20" s="36"/>
      <c r="AAM20" s="36"/>
      <c r="AAN20" s="36"/>
      <c r="AAO20" s="36"/>
      <c r="AAP20" s="36"/>
      <c r="AAQ20" s="36"/>
      <c r="AAR20" s="36"/>
      <c r="AAS20" s="36"/>
      <c r="AAT20" s="36"/>
      <c r="AAU20" s="36"/>
      <c r="AAV20" s="36"/>
      <c r="AAW20" s="36"/>
      <c r="AAX20" s="36"/>
      <c r="AAY20" s="36"/>
      <c r="AAZ20" s="36"/>
      <c r="ABA20" s="36"/>
      <c r="ABB20" s="36"/>
      <c r="ABC20" s="36"/>
      <c r="ABD20" s="36"/>
      <c r="ABE20" s="36"/>
      <c r="ABF20" s="36"/>
      <c r="ABG20" s="36"/>
      <c r="ABH20" s="36"/>
      <c r="ABI20" s="36"/>
      <c r="ABJ20" s="36"/>
      <c r="ABK20" s="36"/>
      <c r="ABL20" s="36"/>
      <c r="ABM20" s="36"/>
      <c r="ABN20" s="36"/>
      <c r="ABO20" s="36"/>
      <c r="ABP20" s="36"/>
      <c r="ABQ20" s="36"/>
      <c r="ABR20" s="36"/>
      <c r="ABS20" s="36"/>
      <c r="ABT20" s="36"/>
      <c r="ABU20" s="36"/>
      <c r="ABV20" s="36"/>
      <c r="ABW20" s="36"/>
      <c r="ABX20" s="36"/>
      <c r="ABY20" s="36"/>
      <c r="ABZ20" s="36"/>
      <c r="ACA20" s="36"/>
      <c r="ACB20" s="36"/>
      <c r="ACC20" s="36"/>
      <c r="ACD20" s="36"/>
      <c r="ACE20" s="36"/>
      <c r="ACF20" s="36"/>
      <c r="ACG20" s="36"/>
      <c r="ACH20" s="36"/>
      <c r="ACI20" s="36"/>
      <c r="ACJ20" s="36"/>
      <c r="ACK20" s="36"/>
      <c r="ACL20" s="36"/>
      <c r="ACM20" s="36"/>
      <c r="ACN20" s="36"/>
      <c r="ACO20" s="36"/>
      <c r="ACP20" s="36"/>
      <c r="ACQ20" s="36"/>
      <c r="ACR20" s="36"/>
      <c r="ACS20" s="36"/>
      <c r="ACT20" s="36"/>
      <c r="ACU20" s="36"/>
      <c r="ACV20" s="36"/>
      <c r="ACW20" s="36"/>
      <c r="ACX20" s="36"/>
      <c r="ACY20" s="36"/>
      <c r="ACZ20" s="36"/>
      <c r="ADA20" s="36"/>
      <c r="ADB20" s="36"/>
      <c r="ADC20" s="36"/>
      <c r="ADD20" s="36"/>
      <c r="ADE20" s="36"/>
      <c r="ADF20" s="36"/>
      <c r="ADG20" s="36"/>
      <c r="ADH20" s="36"/>
      <c r="ADI20" s="36"/>
      <c r="ADJ20" s="36"/>
      <c r="ADK20" s="36"/>
      <c r="ADL20" s="36"/>
      <c r="ADM20" s="36"/>
      <c r="ADN20" s="36"/>
      <c r="ADO20" s="36"/>
      <c r="ADP20" s="36"/>
      <c r="ADQ20" s="36"/>
      <c r="ADR20" s="36"/>
      <c r="ADS20" s="36"/>
      <c r="ADT20" s="36"/>
      <c r="ADU20" s="36"/>
      <c r="ADV20" s="36"/>
      <c r="ADW20" s="36"/>
      <c r="ADX20" s="36"/>
      <c r="ADY20" s="36"/>
      <c r="ADZ20" s="36"/>
      <c r="AEA20" s="36"/>
      <c r="AEB20" s="36"/>
      <c r="AEC20" s="36"/>
      <c r="AED20" s="36"/>
      <c r="AEE20" s="36"/>
      <c r="AEF20" s="36"/>
      <c r="AEG20" s="36"/>
      <c r="AEH20" s="36"/>
      <c r="AEI20" s="36"/>
      <c r="AEJ20" s="36"/>
      <c r="AEK20" s="36"/>
      <c r="AEL20" s="36"/>
      <c r="AEM20" s="36"/>
      <c r="AEN20" s="36"/>
      <c r="AEO20" s="36"/>
      <c r="AEP20" s="36"/>
      <c r="AEQ20" s="36"/>
      <c r="AER20" s="36"/>
      <c r="AES20" s="36"/>
      <c r="AET20" s="36"/>
      <c r="AEU20" s="36"/>
      <c r="AEV20" s="36"/>
      <c r="AEW20" s="36"/>
      <c r="AEX20" s="36"/>
      <c r="AEY20" s="36"/>
      <c r="AEZ20" s="36"/>
      <c r="AFA20" s="36"/>
      <c r="AFB20" s="36"/>
      <c r="AFC20" s="36"/>
      <c r="AFD20" s="36"/>
      <c r="AFE20" s="36"/>
      <c r="AFF20" s="36"/>
      <c r="AFG20" s="36"/>
      <c r="AFH20" s="36"/>
      <c r="AFI20" s="36"/>
      <c r="AFJ20" s="36"/>
      <c r="AFK20" s="36"/>
      <c r="AFL20" s="36"/>
      <c r="AFM20" s="36"/>
      <c r="AFN20" s="36"/>
      <c r="AFO20" s="36"/>
      <c r="AFP20" s="36"/>
      <c r="AFQ20" s="36"/>
      <c r="AFR20" s="36"/>
      <c r="AFS20" s="36"/>
      <c r="AFT20" s="36"/>
      <c r="AFU20" s="36"/>
      <c r="AFV20" s="36"/>
      <c r="AFW20" s="36"/>
      <c r="AFX20" s="36"/>
      <c r="AFY20" s="36"/>
      <c r="AFZ20" s="36"/>
      <c r="AGA20" s="36"/>
      <c r="AGB20" s="36"/>
      <c r="AGC20" s="36"/>
      <c r="AGD20" s="36"/>
      <c r="AGE20" s="36"/>
      <c r="AGF20" s="36"/>
      <c r="AGG20" s="36"/>
      <c r="AGH20" s="36"/>
      <c r="AGI20" s="36"/>
      <c r="AGJ20" s="36"/>
      <c r="AGK20" s="36"/>
      <c r="AGL20" s="36"/>
      <c r="AGM20" s="36"/>
      <c r="AGN20" s="36"/>
      <c r="AGO20" s="36"/>
      <c r="AGP20" s="36"/>
      <c r="AGQ20" s="36"/>
      <c r="AGR20" s="36"/>
      <c r="AGS20" s="36"/>
      <c r="AGT20" s="36"/>
      <c r="AGU20" s="36"/>
      <c r="AGV20" s="36"/>
      <c r="AGW20" s="36"/>
      <c r="AGX20" s="36"/>
      <c r="AGY20" s="36"/>
      <c r="AGZ20" s="36"/>
      <c r="AHA20" s="36"/>
      <c r="AHB20" s="36"/>
      <c r="AHC20" s="36"/>
      <c r="AHD20" s="36"/>
      <c r="AHE20" s="36"/>
      <c r="AHF20" s="36"/>
      <c r="AHG20" s="36"/>
      <c r="AHH20" s="36"/>
      <c r="AHI20" s="36"/>
      <c r="AHJ20" s="36"/>
      <c r="AHK20" s="36"/>
      <c r="AHL20" s="36"/>
      <c r="AHM20" s="36"/>
      <c r="AHN20" s="36"/>
      <c r="AHO20" s="36"/>
      <c r="AHP20" s="36"/>
      <c r="AHQ20" s="36"/>
      <c r="AHR20" s="36"/>
      <c r="AHS20" s="36"/>
      <c r="AHT20" s="36"/>
      <c r="AHU20" s="36"/>
      <c r="AHV20" s="36"/>
      <c r="AHW20" s="36"/>
      <c r="AHX20" s="36"/>
      <c r="AHY20" s="36"/>
      <c r="AHZ20" s="36"/>
      <c r="AIA20" s="36"/>
      <c r="AIB20" s="36"/>
      <c r="AIC20" s="36"/>
      <c r="AID20" s="36"/>
      <c r="AIE20" s="36"/>
      <c r="AIF20" s="36"/>
      <c r="AIG20" s="36"/>
      <c r="AIH20" s="36"/>
      <c r="AII20" s="36"/>
      <c r="AIJ20" s="36"/>
      <c r="AIK20" s="36"/>
      <c r="AIL20" s="36"/>
      <c r="AIM20" s="36"/>
      <c r="AIN20" s="36"/>
      <c r="AIO20" s="36"/>
      <c r="AIP20" s="36"/>
      <c r="AIQ20" s="36"/>
      <c r="AIR20" s="36"/>
      <c r="AIS20" s="36"/>
      <c r="AIT20" s="36"/>
      <c r="AIU20" s="36"/>
      <c r="AIV20" s="36"/>
      <c r="AIW20" s="36"/>
      <c r="AIX20" s="36"/>
      <c r="AIY20" s="36"/>
      <c r="AIZ20" s="36"/>
      <c r="AJA20" s="36"/>
      <c r="AJB20" s="36"/>
      <c r="AJC20" s="36"/>
      <c r="AJD20" s="36"/>
      <c r="AJE20" s="36"/>
      <c r="AJF20" s="36"/>
      <c r="AJG20" s="36"/>
      <c r="AJH20" s="36"/>
      <c r="AJI20" s="36"/>
      <c r="AJJ20" s="36"/>
      <c r="AJK20" s="36"/>
      <c r="AJL20" s="36"/>
      <c r="AJM20" s="36"/>
      <c r="AJN20" s="36"/>
      <c r="AJO20" s="36"/>
      <c r="AJP20" s="36"/>
      <c r="AJQ20" s="36"/>
      <c r="AJR20" s="36"/>
      <c r="AJS20" s="36"/>
      <c r="AJT20" s="36"/>
      <c r="AJU20" s="36"/>
      <c r="AJV20" s="36"/>
      <c r="AJW20" s="36"/>
      <c r="AJX20" s="36"/>
      <c r="AJY20" s="36"/>
      <c r="AJZ20" s="36"/>
      <c r="AKA20" s="36"/>
      <c r="AKB20" s="36"/>
      <c r="AKC20" s="36"/>
      <c r="AKD20" s="36"/>
      <c r="AKE20" s="36"/>
      <c r="AKF20" s="36"/>
      <c r="AKG20" s="36"/>
      <c r="AKH20" s="36"/>
      <c r="AKI20" s="36"/>
      <c r="AKJ20" s="36"/>
      <c r="AKK20" s="36"/>
      <c r="AKL20" s="36"/>
      <c r="AKM20" s="36"/>
      <c r="AKN20" s="36"/>
      <c r="AKO20" s="36"/>
      <c r="AKP20" s="36"/>
      <c r="AKQ20" s="36"/>
      <c r="AKR20" s="36"/>
      <c r="AKS20" s="36"/>
      <c r="AKT20" s="36"/>
      <c r="AKU20" s="36"/>
      <c r="AKV20" s="36"/>
      <c r="AKW20" s="36"/>
      <c r="AKX20" s="36"/>
      <c r="AKY20" s="36"/>
      <c r="AKZ20" s="36"/>
      <c r="ALA20" s="36"/>
      <c r="ALB20" s="36"/>
      <c r="ALC20" s="36"/>
      <c r="ALD20" s="36"/>
      <c r="ALE20" s="36"/>
      <c r="ALF20" s="36"/>
      <c r="ALG20" s="36"/>
      <c r="ALH20" s="36"/>
      <c r="ALI20" s="36"/>
      <c r="ALJ20" s="36"/>
      <c r="ALK20" s="36"/>
      <c r="ALL20" s="36"/>
      <c r="ALM20" s="36"/>
      <c r="ALN20" s="36"/>
      <c r="ALO20" s="36"/>
      <c r="ALP20" s="36"/>
      <c r="ALQ20" s="36"/>
      <c r="ALR20" s="36"/>
      <c r="ALS20" s="36"/>
      <c r="ALT20" s="36"/>
      <c r="ALU20" s="36"/>
      <c r="ALV20" s="36"/>
      <c r="ALW20" s="36"/>
      <c r="ALX20" s="36"/>
      <c r="ALY20" s="36"/>
      <c r="ALZ20" s="36"/>
      <c r="AMA20" s="36"/>
      <c r="AMB20" s="36"/>
      <c r="AMC20" s="36"/>
      <c r="AMD20" s="36"/>
      <c r="AME20" s="36"/>
      <c r="AMF20" s="36"/>
      <c r="AMG20" s="36"/>
      <c r="AMH20" s="36"/>
      <c r="AMI20" s="36"/>
    </row>
    <row r="21" spans="1:1023" ht="18" thickBot="1">
      <c r="B21" s="43"/>
      <c r="C21" s="44"/>
      <c r="D21" s="45">
        <f>SUM(F3:F19)</f>
        <v>0</v>
      </c>
      <c r="E21" s="46"/>
      <c r="G21" s="47">
        <f>COUNTIF(G3:G19,"NC")</f>
        <v>1</v>
      </c>
    </row>
    <row r="22" spans="1:1023" ht="17.399999999999999">
      <c r="B22" s="16"/>
      <c r="C22" s="15"/>
      <c r="D22" s="48" t="str">
        <f>IF(OR(G21&gt;0,D21&lt;11),"NON CONFORME",IF(D21&gt;16.5,"SATISFAISANT !", "A AMELIORER"))</f>
        <v>NON CONFORME</v>
      </c>
      <c r="E22" s="48"/>
    </row>
    <row r="23" spans="1:1023" ht="17.399999999999999">
      <c r="B23" s="16" t="s">
        <v>20</v>
      </c>
      <c r="C23" s="15"/>
      <c r="D23" s="17"/>
      <c r="E23" s="48"/>
      <c r="F23" s="48"/>
      <c r="G23" s="48"/>
    </row>
    <row r="24" spans="1:1023" ht="17.399999999999999">
      <c r="B24" s="16"/>
      <c r="C24" s="49"/>
      <c r="D24" s="17"/>
      <c r="E24" s="48"/>
      <c r="F24" s="48"/>
      <c r="G24" s="48"/>
    </row>
    <row r="25" spans="1:1023" ht="17.399999999999999">
      <c r="B25" s="16"/>
      <c r="C25" s="15"/>
      <c r="D25" s="17"/>
      <c r="E25" s="48"/>
      <c r="F25" s="48"/>
      <c r="G25" s="48"/>
    </row>
    <row r="26" spans="1:1023" ht="17.399999999999999">
      <c r="B26" s="16"/>
      <c r="C26" s="15"/>
      <c r="D26" s="17"/>
      <c r="E26" s="48"/>
      <c r="F26" s="48"/>
      <c r="G26" s="48"/>
    </row>
    <row r="27" spans="1:1023" ht="17.399999999999999">
      <c r="B27" s="16"/>
      <c r="C27" s="15"/>
      <c r="D27" s="17"/>
      <c r="E27" s="48"/>
      <c r="F27" s="48"/>
      <c r="G27" s="48"/>
    </row>
    <row r="28" spans="1:1023" ht="17.399999999999999">
      <c r="B28" s="16"/>
      <c r="C28" s="15"/>
      <c r="D28" s="17"/>
      <c r="E28" s="48"/>
      <c r="F28" s="15"/>
      <c r="G28" s="15"/>
    </row>
    <row r="29" spans="1:1023" ht="17.399999999999999">
      <c r="B29" s="16"/>
      <c r="C29" s="15"/>
      <c r="D29" s="17"/>
      <c r="E29" s="48"/>
      <c r="F29" s="15"/>
      <c r="G29" s="15"/>
    </row>
    <row r="30" spans="1:1023" ht="17.399999999999999">
      <c r="B30" s="16"/>
      <c r="C30" s="15"/>
      <c r="D30" s="17"/>
      <c r="E30" s="48"/>
      <c r="F30" s="15"/>
      <c r="G30" s="15"/>
    </row>
    <row r="31" spans="1:1023" ht="17.399999999999999">
      <c r="B31" s="16"/>
      <c r="C31" s="15"/>
      <c r="D31" s="17"/>
      <c r="E31" s="48"/>
      <c r="F31" s="15"/>
      <c r="G31" s="15"/>
    </row>
    <row r="32" spans="1:1023">
      <c r="B32" s="16"/>
      <c r="C32" s="15"/>
      <c r="D32" s="17"/>
      <c r="E32" s="15"/>
      <c r="F32" s="15"/>
      <c r="G32" s="15"/>
    </row>
    <row r="33" spans="2:7">
      <c r="B33" s="16"/>
      <c r="C33" s="15"/>
      <c r="D33" s="17"/>
      <c r="E33" s="15"/>
      <c r="F33" s="15"/>
      <c r="G33" s="15"/>
    </row>
    <row r="34" spans="2:7">
      <c r="B34" s="16"/>
      <c r="C34" s="15"/>
      <c r="D34" s="17"/>
      <c r="E34" s="15"/>
      <c r="F34" s="15"/>
      <c r="G34" s="15"/>
    </row>
    <row r="35" spans="2:7">
      <c r="B35" s="16"/>
      <c r="C35" s="15"/>
      <c r="D35" s="17"/>
      <c r="E35" s="15"/>
      <c r="F35" s="15"/>
      <c r="G35" s="15"/>
    </row>
    <row r="36" spans="2:7">
      <c r="B36" s="16"/>
      <c r="C36" s="15"/>
      <c r="D36" s="17"/>
      <c r="E36" s="15"/>
      <c r="F36" s="15"/>
      <c r="G36" s="15"/>
    </row>
    <row r="37" spans="2:7">
      <c r="B37" s="16"/>
      <c r="C37" s="15"/>
      <c r="D37" s="17"/>
      <c r="E37" s="15"/>
      <c r="F37" s="15"/>
      <c r="G37" s="15"/>
    </row>
    <row r="38" spans="2:7">
      <c r="B38" s="16"/>
      <c r="C38" s="15"/>
      <c r="D38" s="17"/>
      <c r="E38" s="15"/>
      <c r="F38" s="15"/>
      <c r="G38" s="15"/>
    </row>
    <row r="39" spans="2:7">
      <c r="B39" s="16"/>
      <c r="C39" s="15"/>
      <c r="D39" s="17"/>
      <c r="E39" s="15"/>
      <c r="F39" s="15"/>
      <c r="G39" s="15"/>
    </row>
    <row r="40" spans="2:7">
      <c r="B40" s="16"/>
      <c r="C40" s="15"/>
      <c r="D40" s="17"/>
      <c r="E40" s="15"/>
      <c r="F40" s="15"/>
      <c r="G40" s="15"/>
    </row>
    <row r="41" spans="2:7">
      <c r="B41" s="16"/>
      <c r="C41" s="15"/>
      <c r="D41" s="17"/>
      <c r="E41" s="15"/>
      <c r="F41" s="15"/>
      <c r="G41" s="15"/>
    </row>
    <row r="42" spans="2:7">
      <c r="B42" s="16"/>
      <c r="C42" s="15"/>
      <c r="D42" s="17"/>
      <c r="E42" s="15"/>
      <c r="F42" s="15"/>
      <c r="G42" s="15"/>
    </row>
    <row r="43" spans="2:7">
      <c r="B43" s="16"/>
      <c r="C43" s="15"/>
      <c r="D43" s="17"/>
      <c r="E43" s="15"/>
      <c r="F43" s="15"/>
      <c r="G43" s="15"/>
    </row>
    <row r="44" spans="2:7">
      <c r="B44" s="16"/>
      <c r="C44" s="15"/>
      <c r="D44" s="17"/>
      <c r="E44" s="15"/>
      <c r="F44" s="15"/>
      <c r="G44" s="15"/>
    </row>
    <row r="45" spans="2:7">
      <c r="B45" s="16"/>
      <c r="C45" s="15"/>
      <c r="D45" s="17"/>
      <c r="E45" s="15"/>
      <c r="F45" s="15"/>
      <c r="G45" s="15"/>
    </row>
    <row r="46" spans="2:7">
      <c r="B46" s="16"/>
      <c r="C46" s="15"/>
      <c r="D46" s="17"/>
      <c r="E46" s="15"/>
      <c r="F46" s="15"/>
      <c r="G46" s="15"/>
    </row>
    <row r="47" spans="2:7">
      <c r="B47" s="16"/>
      <c r="C47" s="15"/>
      <c r="D47" s="17"/>
      <c r="E47" s="15"/>
      <c r="F47" s="15"/>
      <c r="G47" s="15"/>
    </row>
    <row r="48" spans="2:7">
      <c r="B48" s="16"/>
      <c r="C48" s="15"/>
      <c r="D48" s="17"/>
      <c r="E48" s="15"/>
      <c r="F48" s="15"/>
      <c r="G48" s="15"/>
    </row>
    <row r="49" spans="2:7">
      <c r="B49" s="16"/>
      <c r="C49" s="15"/>
      <c r="D49" s="17"/>
      <c r="E49" s="15"/>
      <c r="F49" s="15"/>
      <c r="G49" s="15"/>
    </row>
    <row r="50" spans="2:7">
      <c r="B50" s="16"/>
      <c r="C50" s="15"/>
      <c r="D50" s="17"/>
      <c r="E50" s="15"/>
      <c r="F50" s="15"/>
      <c r="G50" s="15"/>
    </row>
  </sheetData>
  <mergeCells count="1">
    <mergeCell ref="B2:C2"/>
  </mergeCells>
  <conditionalFormatting sqref="D17">
    <cfRule type="expression" dxfId="67" priority="10" stopIfTrue="1">
      <formula>NOT(ISERROR(SEARCH("Jamais",D17)))</formula>
    </cfRule>
  </conditionalFormatting>
  <conditionalFormatting sqref="D22">
    <cfRule type="expression" dxfId="66" priority="8" stopIfTrue="1">
      <formula>NOT(ISERROR(SEARCH("NON CONFORME",D22)))</formula>
    </cfRule>
  </conditionalFormatting>
  <conditionalFormatting sqref="D11">
    <cfRule type="expression" dxfId="65" priority="4" stopIfTrue="1">
      <formula>NOT(ISERROR(SEARCH("Non",D11)))</formula>
    </cfRule>
  </conditionalFormatting>
  <conditionalFormatting sqref="D16">
    <cfRule type="expression" dxfId="64" priority="5" stopIfTrue="1">
      <formula>NOT(ISERROR(SEARCH("Non",D16)))</formula>
    </cfRule>
  </conditionalFormatting>
  <conditionalFormatting sqref="D19">
    <cfRule type="expression" dxfId="63" priority="6" stopIfTrue="1">
      <formula>NOT(ISERROR(SEARCH("Non",D19)))</formula>
    </cfRule>
  </conditionalFormatting>
  <conditionalFormatting sqref="D3">
    <cfRule type="expression" dxfId="62" priority="1" stopIfTrue="1">
      <formula>NOT(ISERROR(SEARCH("Non",D3)))</formula>
    </cfRule>
  </conditionalFormatting>
  <conditionalFormatting sqref="D6">
    <cfRule type="expression" dxfId="61" priority="2" stopIfTrue="1">
      <formula>NOT(ISERROR(SEARCH("Non",D6)))</formula>
    </cfRule>
  </conditionalFormatting>
  <conditionalFormatting sqref="D9">
    <cfRule type="expression" dxfId="60" priority="9" stopIfTrue="1">
      <formula>NOT(ISERROR(SEARCH("Non",D9)))</formula>
    </cfRule>
  </conditionalFormatting>
  <conditionalFormatting sqref="D7">
    <cfRule type="expression" dxfId="59" priority="3" stopIfTrue="1">
      <formula>NOT(ISERROR(SEARCH("Oui",D7)))</formula>
    </cfRule>
  </conditionalFormatting>
  <conditionalFormatting sqref="D17">
    <cfRule type="expression" dxfId="58" priority="11" stopIfTrue="1">
      <formula>NOT(ISERROR(SEARCH("Parfois",D17)))</formula>
    </cfRule>
  </conditionalFormatting>
  <conditionalFormatting sqref="D22">
    <cfRule type="expression" dxfId="57" priority="7" stopIfTrue="1">
      <formula>NOT(ISERROR(SEARCH("SATISFAISANT !",D22)))</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9">
        <x14:dataValidation type="list" allowBlank="1" showInputMessage="1" showErrorMessage="1">
          <x14:formula1>
            <xm:f>Liste_déroulante!$F$43:$F$44</xm:f>
          </x14:formula1>
          <xm:sqref>D3</xm:sqref>
        </x14:dataValidation>
        <x14:dataValidation type="list" allowBlank="1" showInputMessage="1" showErrorMessage="1">
          <x14:formula1>
            <xm:f>Liste_déroulante!$B$3:$B$5</xm:f>
          </x14:formula1>
          <xm:sqref>D5</xm:sqref>
        </x14:dataValidation>
        <x14:dataValidation type="list" allowBlank="1" showInputMessage="1" showErrorMessage="1">
          <x14:formula1>
            <xm:f>Liste_déroulante!$C$3:$C$4</xm:f>
          </x14:formula1>
          <xm:sqref>D6:D7 D9:D12 D18:D19</xm:sqref>
        </x14:dataValidation>
        <x14:dataValidation type="list" allowBlank="1" showInputMessage="1" showErrorMessage="1">
          <x14:formula1>
            <xm:f>Liste_déroulante!$D$3:$D$5</xm:f>
          </x14:formula1>
          <xm:sqref>D8</xm:sqref>
        </x14:dataValidation>
        <x14:dataValidation type="list" allowBlank="1" showInputMessage="1" showErrorMessage="1">
          <x14:formula1>
            <xm:f>Liste_déroulante!$E$3:$E$5</xm:f>
          </x14:formula1>
          <xm:sqref>D13:D14</xm:sqref>
        </x14:dataValidation>
        <x14:dataValidation type="list" allowBlank="1" showInputMessage="1" showErrorMessage="1">
          <x14:formula1>
            <xm:f>Liste_déroulante!$F$3:$F$5</xm:f>
          </x14:formula1>
          <xm:sqref>D15</xm:sqref>
        </x14:dataValidation>
        <x14:dataValidation type="list" allowBlank="1" showInputMessage="1" showErrorMessage="1">
          <x14:formula1>
            <xm:f>Liste_déroulante!$G$3:$G$4</xm:f>
          </x14:formula1>
          <xm:sqref>D16</xm:sqref>
        </x14:dataValidation>
        <x14:dataValidation type="list" allowBlank="1" showInputMessage="1" showErrorMessage="1">
          <x14:formula1>
            <xm:f>Liste_déroulante!$I$3:$I$5</xm:f>
          </x14:formula1>
          <xm:sqref>D17</xm:sqref>
        </x14:dataValidation>
        <x14:dataValidation type="list" allowBlank="1" showInputMessage="1" showErrorMessage="1">
          <x14:formula1>
            <xm:f>Liste_déroulante!$A$3:$A$6</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48"/>
  <sheetViews>
    <sheetView workbookViewId="0"/>
  </sheetViews>
  <sheetFormatPr baseColWidth="10" defaultColWidth="11" defaultRowHeight="14.4"/>
  <cols>
    <col min="1" max="1" width="1.33203125" style="53" customWidth="1"/>
    <col min="2" max="2" width="11" style="80" customWidth="1"/>
    <col min="3" max="3" width="100.5546875" style="58" customWidth="1"/>
    <col min="4" max="4" width="49.6640625" style="62" bestFit="1" customWidth="1"/>
    <col min="5" max="5" width="6.77734375" style="62" hidden="1" customWidth="1"/>
    <col min="6" max="6" width="2.109375" style="55" hidden="1" customWidth="1"/>
    <col min="7" max="40" width="11" style="53" customWidth="1"/>
    <col min="41" max="1023" width="11" style="58" customWidth="1"/>
    <col min="1024" max="1024" width="11" style="24" customWidth="1"/>
    <col min="1025" max="16384" width="11" style="24"/>
  </cols>
  <sheetData>
    <row r="1" spans="2:6" s="53" customFormat="1" ht="10.199999999999999" customHeight="1" thickBot="1">
      <c r="B1" s="54"/>
      <c r="D1" s="55"/>
      <c r="E1" s="55"/>
      <c r="F1" s="55"/>
    </row>
    <row r="2" spans="2:6" ht="32.4" thickBot="1">
      <c r="B2" s="81" t="s">
        <v>21</v>
      </c>
      <c r="C2" s="81"/>
      <c r="D2" s="57" t="s">
        <v>2</v>
      </c>
      <c r="E2" s="56"/>
    </row>
    <row r="3" spans="2:6" ht="17.399999999999999">
      <c r="B3" s="59">
        <v>1</v>
      </c>
      <c r="C3" s="60" t="s">
        <v>22</v>
      </c>
      <c r="D3" s="61"/>
      <c r="E3" s="62">
        <f>IF(D3="Oui",1,0)</f>
        <v>0</v>
      </c>
      <c r="F3" s="55">
        <f>IF(D3="Non","NC",0)</f>
        <v>0</v>
      </c>
    </row>
    <row r="4" spans="2:6" ht="17.399999999999999">
      <c r="B4" s="63">
        <f>B3+1</f>
        <v>2</v>
      </c>
      <c r="C4" s="60" t="s">
        <v>23</v>
      </c>
      <c r="D4" s="64"/>
      <c r="E4" s="62">
        <f>IF(D4="Un banc ou une séparation physique",1,0)</f>
        <v>0</v>
      </c>
      <c r="F4" s="55">
        <f>IF(D4="Un marquage au sol ou Pas de séparation ","NC",0)</f>
        <v>0</v>
      </c>
    </row>
    <row r="5" spans="2:6" ht="17.399999999999999">
      <c r="B5" s="63">
        <v>3</v>
      </c>
      <c r="C5" s="65" t="s">
        <v>24</v>
      </c>
      <c r="D5" s="66"/>
      <c r="E5" s="67"/>
    </row>
    <row r="6" spans="2:6" ht="17.399999999999999">
      <c r="B6" s="68" t="s">
        <v>25</v>
      </c>
      <c r="C6" s="64" t="s">
        <v>26</v>
      </c>
      <c r="D6" s="64"/>
      <c r="E6" s="62">
        <f>IF(D6="Oui",1,0)</f>
        <v>0</v>
      </c>
      <c r="F6" s="55">
        <f>IF(D6="Non","NC",0)</f>
        <v>0</v>
      </c>
    </row>
    <row r="7" spans="2:6" ht="17.399999999999999">
      <c r="B7" s="68" t="s">
        <v>27</v>
      </c>
      <c r="C7" s="64" t="s">
        <v>28</v>
      </c>
      <c r="D7" s="64"/>
      <c r="E7" s="62">
        <f>IF(D7="Oui ",1,IF(D7="Parfois",0.5,0))</f>
        <v>0</v>
      </c>
    </row>
    <row r="8" spans="2:6" ht="17.399999999999999">
      <c r="B8" s="68" t="s">
        <v>29</v>
      </c>
      <c r="C8" s="64" t="s">
        <v>30</v>
      </c>
      <c r="D8" s="64"/>
      <c r="E8" s="62">
        <f>IF(D8="Oui ",1,IF(D8="Parfois",0.5,0))</f>
        <v>0</v>
      </c>
    </row>
    <row r="9" spans="2:6" ht="24" customHeight="1">
      <c r="B9" s="68" t="s">
        <v>31</v>
      </c>
      <c r="C9" s="64" t="s">
        <v>32</v>
      </c>
      <c r="D9" s="64"/>
      <c r="E9" s="62">
        <f>IF(D9="Oui ",1,IF(D9="Parfois",0.5,0))</f>
        <v>0</v>
      </c>
    </row>
    <row r="10" spans="2:6" ht="17.399999999999999">
      <c r="B10" s="68" t="s">
        <v>33</v>
      </c>
      <c r="C10" s="64" t="s">
        <v>34</v>
      </c>
      <c r="D10" s="64"/>
      <c r="E10" s="62">
        <f>IF(D10="Oui",1,0)</f>
        <v>0</v>
      </c>
    </row>
    <row r="11" spans="2:6" ht="17.399999999999999">
      <c r="B11" s="68" t="s">
        <v>35</v>
      </c>
      <c r="C11" s="69" t="s">
        <v>36</v>
      </c>
      <c r="D11" s="64"/>
      <c r="E11" s="62">
        <f>IF(D11="Oui ",1,IF(D11="Parfois",0.5,0))</f>
        <v>0</v>
      </c>
      <c r="F11" s="55">
        <f>IF(D11="Non","NC",IF(D11="Parfois","NC",0))</f>
        <v>0</v>
      </c>
    </row>
    <row r="12" spans="2:6" ht="34.799999999999997">
      <c r="B12" s="63">
        <v>4</v>
      </c>
      <c r="C12" s="65" t="s">
        <v>37</v>
      </c>
      <c r="D12" s="66"/>
      <c r="E12" s="70"/>
    </row>
    <row r="13" spans="2:6" ht="17.399999999999999">
      <c r="B13" s="68" t="s">
        <v>25</v>
      </c>
      <c r="C13" s="64" t="s">
        <v>38</v>
      </c>
      <c r="D13" s="69"/>
      <c r="E13" s="62">
        <f>IF(D13="Systématique ",1,IF(D13="Parfois",0.5,0))</f>
        <v>0</v>
      </c>
      <c r="F13" s="55">
        <f>IF(D13="Parfois","NC",IF(D13="Jamais ","NC",0))</f>
        <v>0</v>
      </c>
    </row>
    <row r="14" spans="2:6" ht="17.399999999999999">
      <c r="B14" s="68" t="s">
        <v>27</v>
      </c>
      <c r="C14" s="64" t="s">
        <v>39</v>
      </c>
      <c r="D14" s="69"/>
      <c r="E14" s="62">
        <f>IF(D14="Systématique ",1,IF(D14="Parfois",0.5,0))</f>
        <v>0</v>
      </c>
      <c r="F14" s="55">
        <f>IF(D14="Parfois","NC",IF(D14="Jamais ","NC",0))</f>
        <v>0</v>
      </c>
    </row>
    <row r="15" spans="2:6" ht="17.399999999999999">
      <c r="B15" s="68" t="s">
        <v>29</v>
      </c>
      <c r="C15" s="64" t="s">
        <v>40</v>
      </c>
      <c r="D15" s="69"/>
      <c r="E15" s="62">
        <f>IF(D15="Systématique ",1,IF(D15="Parfois",0.5,0))</f>
        <v>0</v>
      </c>
      <c r="F15" s="55">
        <f>IF(D15="Parfois","NC",IF(D15="Jamais ","NC",0))</f>
        <v>0</v>
      </c>
    </row>
    <row r="16" spans="2:6" ht="46.95" customHeight="1">
      <c r="B16" s="63">
        <v>6</v>
      </c>
      <c r="C16" s="71" t="s">
        <v>41</v>
      </c>
      <c r="D16" s="64"/>
      <c r="E16" s="62">
        <f>IF(D16="Systématique ",1,IF(D16="Parfois",0.5,0))</f>
        <v>0</v>
      </c>
    </row>
    <row r="17" spans="1:40" s="74" customFormat="1" ht="13.8" hidden="1">
      <c r="A17" s="72"/>
      <c r="B17" s="73"/>
      <c r="D17" s="62"/>
      <c r="E17" s="75" t="e">
        <f>COUNTIF(#REF!,TRUE())</f>
        <v>#REF!</v>
      </c>
      <c r="F17" s="76"/>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row>
    <row r="18" spans="1:40" ht="7.95" customHeight="1" thickBot="1">
      <c r="B18" s="54"/>
      <c r="C18" s="53"/>
      <c r="D18" s="55"/>
      <c r="E18" s="77"/>
    </row>
    <row r="19" spans="1:40" s="53" customFormat="1" ht="18" thickBot="1">
      <c r="B19" s="78"/>
      <c r="C19" s="79"/>
      <c r="D19" s="79">
        <f>SUM(E3:E16)</f>
        <v>0</v>
      </c>
      <c r="E19" s="79"/>
      <c r="F19" s="55">
        <f>COUNTIF(F3:F16,"NC")</f>
        <v>0</v>
      </c>
    </row>
    <row r="20" spans="1:40" s="53" customFormat="1" ht="17.399999999999999">
      <c r="B20" s="54"/>
      <c r="D20" s="48" t="str">
        <f>IF(OR(F19&gt;0,D19&lt;7),"NON CONFORME",IF(D19&gt;11.5,"SATISFAISANT !", "A AMELIORER"))</f>
        <v>NON CONFORME</v>
      </c>
      <c r="E20" s="55"/>
      <c r="F20" s="55"/>
    </row>
    <row r="21" spans="1:40" s="53" customFormat="1" ht="17.399999999999999">
      <c r="B21" s="54"/>
      <c r="D21" s="55"/>
      <c r="E21" s="77"/>
      <c r="F21" s="55"/>
    </row>
    <row r="22" spans="1:40" s="53" customFormat="1" ht="17.399999999999999">
      <c r="B22" s="54"/>
      <c r="D22" s="55"/>
      <c r="E22" s="77"/>
      <c r="F22" s="55"/>
    </row>
    <row r="23" spans="1:40" s="53" customFormat="1" ht="17.399999999999999">
      <c r="B23" s="54"/>
      <c r="D23" s="55"/>
      <c r="E23" s="77"/>
      <c r="F23" s="55"/>
    </row>
    <row r="24" spans="1:40" s="53" customFormat="1" ht="17.399999999999999">
      <c r="B24" s="54"/>
      <c r="D24" s="55"/>
      <c r="E24" s="77"/>
      <c r="F24" s="55"/>
    </row>
    <row r="25" spans="1:40" s="53" customFormat="1" ht="17.399999999999999">
      <c r="B25" s="54"/>
      <c r="D25" s="55"/>
      <c r="E25" s="77"/>
      <c r="F25" s="55"/>
    </row>
    <row r="26" spans="1:40" s="53" customFormat="1" ht="17.399999999999999">
      <c r="B26" s="54"/>
      <c r="D26" s="55"/>
      <c r="E26" s="77"/>
      <c r="F26" s="55"/>
    </row>
    <row r="27" spans="1:40" s="53" customFormat="1" ht="17.399999999999999">
      <c r="B27" s="54"/>
      <c r="D27" s="55"/>
      <c r="E27" s="77"/>
      <c r="F27" s="55"/>
    </row>
    <row r="28" spans="1:40" s="53" customFormat="1" ht="17.399999999999999">
      <c r="B28" s="54"/>
      <c r="D28" s="55"/>
      <c r="E28" s="77"/>
      <c r="F28" s="55"/>
    </row>
    <row r="29" spans="1:40" s="53" customFormat="1" ht="17.399999999999999">
      <c r="B29" s="54"/>
      <c r="D29" s="55"/>
      <c r="E29" s="77"/>
      <c r="F29" s="55"/>
    </row>
    <row r="30" spans="1:40" s="53" customFormat="1" ht="13.8">
      <c r="B30" s="54"/>
      <c r="D30" s="55"/>
      <c r="E30" s="55"/>
      <c r="F30" s="55"/>
    </row>
    <row r="31" spans="1:40" s="53" customFormat="1" ht="13.8">
      <c r="B31" s="54"/>
      <c r="D31" s="55"/>
      <c r="E31" s="55"/>
      <c r="F31" s="55"/>
    </row>
    <row r="32" spans="1:40" s="53" customFormat="1" ht="13.8">
      <c r="B32" s="54"/>
      <c r="D32" s="55"/>
      <c r="E32" s="55"/>
      <c r="F32" s="55"/>
    </row>
    <row r="33" spans="2:6" s="53" customFormat="1" ht="13.8">
      <c r="B33" s="54"/>
      <c r="D33" s="55"/>
      <c r="E33" s="55"/>
      <c r="F33" s="55"/>
    </row>
    <row r="34" spans="2:6" s="53" customFormat="1" ht="13.8">
      <c r="B34" s="54"/>
      <c r="D34" s="55"/>
      <c r="E34" s="55"/>
      <c r="F34" s="55"/>
    </row>
    <row r="35" spans="2:6" s="53" customFormat="1" ht="13.8">
      <c r="B35" s="54"/>
      <c r="D35" s="55"/>
      <c r="E35" s="55"/>
      <c r="F35" s="55"/>
    </row>
    <row r="36" spans="2:6" s="53" customFormat="1" ht="13.8">
      <c r="B36" s="54"/>
      <c r="D36" s="55"/>
      <c r="E36" s="55"/>
      <c r="F36" s="55"/>
    </row>
    <row r="37" spans="2:6" s="53" customFormat="1" ht="13.8">
      <c r="B37" s="54"/>
      <c r="D37" s="55"/>
      <c r="E37" s="55"/>
      <c r="F37" s="55"/>
    </row>
    <row r="38" spans="2:6" s="53" customFormat="1" ht="13.8">
      <c r="B38" s="54"/>
      <c r="D38" s="55"/>
      <c r="E38" s="55"/>
      <c r="F38" s="55"/>
    </row>
    <row r="39" spans="2:6" s="53" customFormat="1" ht="13.8">
      <c r="B39" s="54"/>
      <c r="D39" s="55"/>
      <c r="E39" s="55"/>
      <c r="F39" s="55"/>
    </row>
    <row r="40" spans="2:6" s="53" customFormat="1" ht="13.8">
      <c r="B40" s="54"/>
      <c r="D40" s="55"/>
      <c r="E40" s="55"/>
      <c r="F40" s="55"/>
    </row>
    <row r="41" spans="2:6" s="53" customFormat="1" ht="13.8">
      <c r="B41" s="54"/>
      <c r="D41" s="55"/>
      <c r="E41" s="55"/>
      <c r="F41" s="55"/>
    </row>
    <row r="42" spans="2:6" s="53" customFormat="1" ht="13.8">
      <c r="B42" s="54"/>
      <c r="D42" s="55"/>
      <c r="E42" s="55"/>
      <c r="F42" s="55"/>
    </row>
    <row r="43" spans="2:6" s="53" customFormat="1" ht="13.8">
      <c r="B43" s="54"/>
      <c r="D43" s="55"/>
      <c r="E43" s="55"/>
      <c r="F43" s="55"/>
    </row>
    <row r="44" spans="2:6" s="53" customFormat="1" ht="13.8">
      <c r="B44" s="54"/>
      <c r="D44" s="55"/>
      <c r="E44" s="55"/>
      <c r="F44" s="55"/>
    </row>
    <row r="45" spans="2:6" s="53" customFormat="1" ht="13.8">
      <c r="B45" s="54"/>
      <c r="D45" s="55"/>
      <c r="E45" s="55"/>
      <c r="F45" s="55"/>
    </row>
    <row r="46" spans="2:6" s="53" customFormat="1" ht="13.8">
      <c r="B46" s="54"/>
      <c r="D46" s="55"/>
      <c r="E46" s="55"/>
      <c r="F46" s="55"/>
    </row>
    <row r="47" spans="2:6" s="53" customFormat="1" ht="13.8">
      <c r="B47" s="54"/>
      <c r="D47" s="55"/>
      <c r="E47" s="55"/>
      <c r="F47" s="55"/>
    </row>
    <row r="48" spans="2:6" s="53" customFormat="1" ht="13.8">
      <c r="B48" s="54"/>
      <c r="D48" s="55"/>
      <c r="E48" s="55"/>
      <c r="F48" s="55"/>
    </row>
  </sheetData>
  <mergeCells count="1">
    <mergeCell ref="B2:C2"/>
  </mergeCells>
  <conditionalFormatting sqref="D13:D15">
    <cfRule type="expression" dxfId="56" priority="16" stopIfTrue="1">
      <formula>NOT(ISERROR(SEARCH("Jamais",D13)))</formula>
    </cfRule>
  </conditionalFormatting>
  <conditionalFormatting sqref="D20">
    <cfRule type="expression" dxfId="55" priority="18" stopIfTrue="1">
      <formula>NOT(ISERROR(SEARCH("NON CONFORME",D20)))</formula>
    </cfRule>
  </conditionalFormatting>
  <conditionalFormatting sqref="D11">
    <cfRule type="expression" dxfId="54" priority="14" stopIfTrue="1">
      <formula>NOT(ISERROR(SEARCH("Non",D11)))</formula>
    </cfRule>
  </conditionalFormatting>
  <conditionalFormatting sqref="D3">
    <cfRule type="expression" dxfId="53" priority="19" stopIfTrue="1">
      <formula>NOT(ISERROR(SEARCH("Non",D3)))</formula>
    </cfRule>
  </conditionalFormatting>
  <conditionalFormatting sqref="D6">
    <cfRule type="expression" dxfId="52" priority="12" stopIfTrue="1">
      <formula>NOT(ISERROR(SEARCH("Non",D6)))</formula>
    </cfRule>
  </conditionalFormatting>
  <conditionalFormatting sqref="D11">
    <cfRule type="expression" dxfId="51" priority="13" stopIfTrue="1">
      <formula>NOT(ISERROR(SEARCH("Parfois",D11)))</formula>
    </cfRule>
  </conditionalFormatting>
  <conditionalFormatting sqref="D13:D15">
    <cfRule type="expression" dxfId="50" priority="15" stopIfTrue="1">
      <formula>NOT(ISERROR(SEARCH("Parfois",D13)))</formula>
    </cfRule>
  </conditionalFormatting>
  <conditionalFormatting sqref="D20">
    <cfRule type="expression" dxfId="49" priority="17" stopIfTrue="1">
      <formula>NOT(ISERROR(SEARCH("SATISFAISANT !",D20)))</formula>
    </cfRule>
  </conditionalFormatting>
  <conditionalFormatting sqref="D4">
    <cfRule type="expression" dxfId="48" priority="20" stopIfTrue="1">
      <formula>NOT(ISERROR(SEARCH("Un marquage au sol ou Pas de séparation ",D4)))</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4">
        <x14:dataValidation type="list" allowBlank="1" showInputMessage="1" showErrorMessage="1">
          <x14:formula1>
            <xm:f>Liste_déroulante!$A$9:$A$10</xm:f>
          </x14:formula1>
          <xm:sqref>D3 D6 D10</xm:sqref>
        </x14:dataValidation>
        <x14:dataValidation type="list" allowBlank="1" showInputMessage="1" showErrorMessage="1">
          <x14:formula1>
            <xm:f>Liste_déroulante!$C$9:$C$11</xm:f>
          </x14:formula1>
          <xm:sqref>D7:D9 D11</xm:sqref>
        </x14:dataValidation>
        <x14:dataValidation type="list" allowBlank="1" showInputMessage="1" showErrorMessage="1">
          <x14:formula1>
            <xm:f>Liste_déroulante!$D$9:$D$11</xm:f>
          </x14:formula1>
          <xm:sqref>D13:D16</xm:sqref>
        </x14:dataValidation>
        <x14:dataValidation type="list" allowBlank="1" showInputMessage="1" showErrorMessage="1">
          <x14:formula1>
            <xm:f>Liste_déroulante!$B$9:$B$10</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57"/>
  <sheetViews>
    <sheetView workbookViewId="0"/>
  </sheetViews>
  <sheetFormatPr baseColWidth="10" defaultColWidth="11" defaultRowHeight="14.4"/>
  <cols>
    <col min="1" max="1" width="3.77734375" style="53" customWidth="1"/>
    <col min="2" max="2" width="11" style="62" customWidth="1"/>
    <col min="3" max="3" width="116.109375" style="58" customWidth="1"/>
    <col min="4" max="4" width="40" style="58" customWidth="1"/>
    <col min="5" max="5" width="2.109375" style="58" hidden="1" customWidth="1"/>
    <col min="6" max="6" width="2.109375" style="53" hidden="1" customWidth="1"/>
    <col min="7" max="39" width="11" style="53" customWidth="1"/>
    <col min="40" max="1022" width="11" style="58" customWidth="1"/>
    <col min="1023" max="1023" width="11" style="24" customWidth="1"/>
    <col min="1024" max="16384" width="11" style="24"/>
  </cols>
  <sheetData>
    <row r="1" spans="2:6" s="53" customFormat="1" ht="10.95" customHeight="1" thickBot="1">
      <c r="B1" s="55"/>
    </row>
    <row r="2" spans="2:6" ht="33" customHeight="1">
      <c r="B2" s="100" t="s">
        <v>42</v>
      </c>
      <c r="C2" s="100"/>
      <c r="D2" s="82" t="s">
        <v>2</v>
      </c>
      <c r="E2" s="83"/>
    </row>
    <row r="3" spans="2:6" ht="52.2">
      <c r="B3" s="84">
        <v>1</v>
      </c>
      <c r="C3" s="85" t="s">
        <v>43</v>
      </c>
      <c r="D3" s="86"/>
      <c r="E3" s="87"/>
    </row>
    <row r="4" spans="2:6" ht="25.95" customHeight="1">
      <c r="B4" s="88" t="s">
        <v>25</v>
      </c>
      <c r="C4" s="89" t="s">
        <v>44</v>
      </c>
      <c r="D4" s="90"/>
      <c r="E4" s="91">
        <f t="shared" ref="E4:E11" si="0">IF(D4="Systématique ",1,IF(D4="Parfois",0.5,0))</f>
        <v>0</v>
      </c>
    </row>
    <row r="5" spans="2:6" ht="25.95" customHeight="1">
      <c r="B5" s="88" t="s">
        <v>27</v>
      </c>
      <c r="C5" s="89" t="s">
        <v>45</v>
      </c>
      <c r="D5" s="90"/>
      <c r="E5" s="91">
        <f t="shared" si="0"/>
        <v>0</v>
      </c>
    </row>
    <row r="6" spans="2:6" ht="25.95" customHeight="1">
      <c r="B6" s="88" t="s">
        <v>29</v>
      </c>
      <c r="C6" s="89" t="s">
        <v>46</v>
      </c>
      <c r="D6" s="90"/>
      <c r="E6" s="91">
        <f t="shared" si="0"/>
        <v>0</v>
      </c>
    </row>
    <row r="7" spans="2:6" ht="25.95" customHeight="1">
      <c r="B7" s="88" t="s">
        <v>31</v>
      </c>
      <c r="C7" s="89" t="s">
        <v>47</v>
      </c>
      <c r="D7" s="90"/>
      <c r="E7" s="91">
        <f t="shared" si="0"/>
        <v>0</v>
      </c>
    </row>
    <row r="8" spans="2:6" ht="36" customHeight="1">
      <c r="B8" s="88" t="s">
        <v>33</v>
      </c>
      <c r="C8" s="89" t="s">
        <v>48</v>
      </c>
      <c r="D8" s="90"/>
      <c r="E8" s="91">
        <f t="shared" si="0"/>
        <v>0</v>
      </c>
    </row>
    <row r="9" spans="2:6" ht="34.799999999999997">
      <c r="B9" s="88" t="s">
        <v>35</v>
      </c>
      <c r="C9" s="89" t="s">
        <v>49</v>
      </c>
      <c r="D9" s="71"/>
      <c r="E9" s="91">
        <f t="shared" si="0"/>
        <v>0</v>
      </c>
    </row>
    <row r="10" spans="2:6" ht="40.950000000000003" customHeight="1">
      <c r="B10" s="88" t="s">
        <v>50</v>
      </c>
      <c r="C10" s="89" t="s">
        <v>51</v>
      </c>
      <c r="D10" s="71"/>
      <c r="E10" s="91">
        <f t="shared" si="0"/>
        <v>0</v>
      </c>
    </row>
    <row r="11" spans="2:6" ht="40.950000000000003" customHeight="1">
      <c r="B11" s="88" t="s">
        <v>52</v>
      </c>
      <c r="C11" s="89" t="s">
        <v>53</v>
      </c>
      <c r="D11" s="71"/>
      <c r="E11" s="91">
        <f t="shared" si="0"/>
        <v>0</v>
      </c>
    </row>
    <row r="12" spans="2:6" ht="37.950000000000003" customHeight="1">
      <c r="B12" s="88" t="s">
        <v>54</v>
      </c>
      <c r="C12" s="89" t="s">
        <v>55</v>
      </c>
      <c r="D12" s="71"/>
      <c r="E12" s="91">
        <f>IF(D12="Oui",1,0)</f>
        <v>0</v>
      </c>
    </row>
    <row r="13" spans="2:6" ht="25.95" customHeight="1">
      <c r="B13" s="88" t="s">
        <v>56</v>
      </c>
      <c r="C13" s="89" t="s">
        <v>57</v>
      </c>
      <c r="D13" s="92"/>
      <c r="E13" s="91">
        <f t="shared" ref="E13:E23" si="1">IF(D13="Systématique ",1,IF(D13="Parfois",0.5,0))</f>
        <v>0</v>
      </c>
      <c r="F13" s="53">
        <f>IF(D13="Jamais ","NC",IF(D13="Parfois","NC",0))</f>
        <v>0</v>
      </c>
    </row>
    <row r="14" spans="2:6" ht="25.95" customHeight="1">
      <c r="B14" s="88" t="s">
        <v>58</v>
      </c>
      <c r="C14" s="89" t="s">
        <v>59</v>
      </c>
      <c r="D14" s="92"/>
      <c r="E14" s="91">
        <f t="shared" si="1"/>
        <v>0</v>
      </c>
    </row>
    <row r="15" spans="2:6" ht="34.200000000000003" customHeight="1">
      <c r="B15" s="88" t="s">
        <v>60</v>
      </c>
      <c r="C15" s="89" t="s">
        <v>61</v>
      </c>
      <c r="D15" s="71"/>
      <c r="E15" s="91">
        <f t="shared" si="1"/>
        <v>0</v>
      </c>
      <c r="F15" s="53">
        <f t="shared" ref="F15:F20" si="2">IF(D15="Jamais ","NC",0)</f>
        <v>0</v>
      </c>
    </row>
    <row r="16" spans="2:6" ht="25.95" customHeight="1">
      <c r="B16" s="88" t="s">
        <v>62</v>
      </c>
      <c r="C16" s="89" t="s">
        <v>63</v>
      </c>
      <c r="D16" s="71"/>
      <c r="E16" s="91">
        <f t="shared" si="1"/>
        <v>0</v>
      </c>
      <c r="F16" s="53">
        <f t="shared" si="2"/>
        <v>0</v>
      </c>
    </row>
    <row r="17" spans="2:6" ht="33.6" customHeight="1">
      <c r="B17" s="93" t="s">
        <v>64</v>
      </c>
      <c r="C17" s="89" t="s">
        <v>65</v>
      </c>
      <c r="D17" s="71"/>
      <c r="E17" s="91">
        <f t="shared" si="1"/>
        <v>0</v>
      </c>
      <c r="F17" s="53">
        <f t="shared" si="2"/>
        <v>0</v>
      </c>
    </row>
    <row r="18" spans="2:6" s="53" customFormat="1" ht="25.95" customHeight="1">
      <c r="B18" s="84">
        <v>2</v>
      </c>
      <c r="C18" s="89" t="s">
        <v>66</v>
      </c>
      <c r="D18" s="71"/>
      <c r="E18" s="91">
        <f t="shared" si="1"/>
        <v>0</v>
      </c>
      <c r="F18" s="53">
        <f t="shared" si="2"/>
        <v>0</v>
      </c>
    </row>
    <row r="19" spans="2:6" s="53" customFormat="1" ht="39" customHeight="1">
      <c r="B19" s="84">
        <f>B18+1</f>
        <v>3</v>
      </c>
      <c r="C19" s="89" t="s">
        <v>67</v>
      </c>
      <c r="D19" s="71"/>
      <c r="E19" s="91">
        <f t="shared" si="1"/>
        <v>0</v>
      </c>
      <c r="F19" s="53">
        <f t="shared" si="2"/>
        <v>0</v>
      </c>
    </row>
    <row r="20" spans="2:6" s="53" customFormat="1" ht="25.95" customHeight="1">
      <c r="B20" s="84">
        <f>B19+1</f>
        <v>4</v>
      </c>
      <c r="C20" s="89" t="s">
        <v>68</v>
      </c>
      <c r="D20" s="71"/>
      <c r="E20" s="91">
        <f t="shared" si="1"/>
        <v>0</v>
      </c>
      <c r="F20" s="53">
        <f t="shared" si="2"/>
        <v>0</v>
      </c>
    </row>
    <row r="21" spans="2:6" s="53" customFormat="1" ht="25.95" customHeight="1">
      <c r="B21" s="84">
        <f>B20+1</f>
        <v>5</v>
      </c>
      <c r="C21" s="89" t="s">
        <v>69</v>
      </c>
      <c r="D21" s="71"/>
      <c r="E21" s="91">
        <f t="shared" si="1"/>
        <v>0</v>
      </c>
    </row>
    <row r="22" spans="2:6" s="53" customFormat="1" ht="26.4" customHeight="1">
      <c r="B22" s="84">
        <f>B21+1</f>
        <v>6</v>
      </c>
      <c r="C22" s="89" t="s">
        <v>70</v>
      </c>
      <c r="D22" s="71"/>
      <c r="E22" s="91">
        <f t="shared" si="1"/>
        <v>0</v>
      </c>
      <c r="F22" s="53">
        <f>IF(D22="Jamais ","NC",0)</f>
        <v>0</v>
      </c>
    </row>
    <row r="23" spans="2:6" s="53" customFormat="1" ht="37.200000000000003" customHeight="1">
      <c r="B23" s="84">
        <v>8</v>
      </c>
      <c r="C23" s="89" t="s">
        <v>71</v>
      </c>
      <c r="D23" s="71"/>
      <c r="E23" s="91">
        <f t="shared" si="1"/>
        <v>0</v>
      </c>
    </row>
    <row r="24" spans="2:6" s="53" customFormat="1" ht="24" customHeight="1">
      <c r="B24" s="84">
        <v>9</v>
      </c>
      <c r="C24" s="89" t="s">
        <v>72</v>
      </c>
      <c r="D24" s="71"/>
      <c r="E24" s="91">
        <f>IF(D24="Jamais ",1,IF(D24="Parfois",0.5,0))</f>
        <v>0</v>
      </c>
      <c r="F24" s="53">
        <f>IF(D24="Systématique ","NC",IF(D24="Parfois","NC",0))</f>
        <v>0</v>
      </c>
    </row>
    <row r="25" spans="2:6" s="53" customFormat="1" ht="34.799999999999997">
      <c r="B25" s="84">
        <v>10</v>
      </c>
      <c r="C25" s="89" t="s">
        <v>73</v>
      </c>
      <c r="D25" s="71"/>
      <c r="E25" s="91">
        <f>IF(D25="Systématique ",1,IF(D25="Parfois",0.5,0))</f>
        <v>0</v>
      </c>
    </row>
    <row r="26" spans="2:6" s="53" customFormat="1" ht="24" customHeight="1">
      <c r="B26" s="84">
        <v>11</v>
      </c>
      <c r="C26" s="94" t="s">
        <v>74</v>
      </c>
      <c r="D26" s="71"/>
      <c r="E26" s="91">
        <f>IF(D26="Pas de matériel en commun",1,IF(D26="Oui ",1,0))</f>
        <v>0</v>
      </c>
    </row>
    <row r="27" spans="2:6" s="53" customFormat="1" ht="18" thickBot="1">
      <c r="B27" s="62"/>
      <c r="C27" s="95"/>
      <c r="D27" s="58"/>
      <c r="E27" s="96"/>
    </row>
    <row r="28" spans="2:6" s="53" customFormat="1" ht="25.95" customHeight="1" thickBot="1">
      <c r="B28" s="97"/>
      <c r="C28" s="98"/>
      <c r="D28" s="98">
        <f>SUM(E4:E26)</f>
        <v>0</v>
      </c>
      <c r="E28" s="99"/>
      <c r="F28" s="53">
        <f>COUNTIF(F4:F26,"NC")</f>
        <v>0</v>
      </c>
    </row>
    <row r="29" spans="2:6" s="53" customFormat="1" ht="25.95" customHeight="1">
      <c r="B29" s="55"/>
      <c r="D29" s="77" t="str">
        <f>IF(OR(F28&gt;0,D28&lt;17.5),"NON CONFORME",IF(D28&gt;22.5,"SATISFAISANT !", "A AMELIORER"))</f>
        <v>NON CONFORME</v>
      </c>
    </row>
    <row r="30" spans="2:6" s="53" customFormat="1" ht="25.95" customHeight="1">
      <c r="B30" s="55"/>
      <c r="E30" s="77"/>
    </row>
    <row r="31" spans="2:6" s="53" customFormat="1" ht="25.95" customHeight="1">
      <c r="B31" s="55"/>
      <c r="E31" s="77"/>
    </row>
    <row r="32" spans="2:6" s="53" customFormat="1" ht="25.95" customHeight="1">
      <c r="B32" s="55"/>
      <c r="E32" s="77"/>
    </row>
    <row r="33" spans="2:5" s="53" customFormat="1" ht="25.95" customHeight="1">
      <c r="B33" s="55"/>
      <c r="E33" s="77"/>
    </row>
    <row r="34" spans="2:5" s="53" customFormat="1" ht="25.95" customHeight="1">
      <c r="B34" s="55"/>
      <c r="E34" s="77"/>
    </row>
    <row r="35" spans="2:5" s="53" customFormat="1" ht="25.95" customHeight="1">
      <c r="B35" s="55"/>
      <c r="E35" s="77"/>
    </row>
    <row r="36" spans="2:5" s="53" customFormat="1" ht="25.95" customHeight="1">
      <c r="B36" s="55"/>
      <c r="E36" s="77"/>
    </row>
    <row r="37" spans="2:5" s="53" customFormat="1" ht="25.95" customHeight="1">
      <c r="B37" s="55"/>
      <c r="E37" s="77"/>
    </row>
    <row r="38" spans="2:5" s="53" customFormat="1" ht="25.95" customHeight="1">
      <c r="B38" s="55"/>
      <c r="E38" s="77"/>
    </row>
    <row r="39" spans="2:5" s="53" customFormat="1" ht="25.95" customHeight="1">
      <c r="B39" s="55"/>
    </row>
    <row r="40" spans="2:5" s="53" customFormat="1" ht="25.95" customHeight="1">
      <c r="B40" s="55"/>
    </row>
    <row r="41" spans="2:5" s="53" customFormat="1" ht="25.95" customHeight="1">
      <c r="B41" s="55"/>
    </row>
    <row r="42" spans="2:5" s="53" customFormat="1" ht="25.95" customHeight="1">
      <c r="B42" s="55"/>
    </row>
    <row r="43" spans="2:5" s="53" customFormat="1" ht="25.95" customHeight="1">
      <c r="B43" s="55"/>
    </row>
    <row r="44" spans="2:5" s="53" customFormat="1" ht="25.95" customHeight="1">
      <c r="B44" s="55"/>
    </row>
    <row r="45" spans="2:5" s="53" customFormat="1" ht="25.95" customHeight="1">
      <c r="B45" s="55"/>
    </row>
    <row r="46" spans="2:5" s="53" customFormat="1" ht="25.95" customHeight="1">
      <c r="B46" s="55"/>
    </row>
    <row r="47" spans="2:5" s="53" customFormat="1" ht="25.95" customHeight="1">
      <c r="B47" s="55"/>
    </row>
    <row r="48" spans="2:5" s="53" customFormat="1" ht="25.95" customHeight="1">
      <c r="B48" s="55"/>
    </row>
    <row r="49" spans="2:2" s="53" customFormat="1" ht="25.95" customHeight="1">
      <c r="B49" s="55"/>
    </row>
    <row r="50" spans="2:2" s="53" customFormat="1" ht="25.95" customHeight="1">
      <c r="B50" s="55"/>
    </row>
    <row r="51" spans="2:2" s="53" customFormat="1" ht="25.95" customHeight="1">
      <c r="B51" s="55"/>
    </row>
    <row r="52" spans="2:2" s="53" customFormat="1" ht="25.95" customHeight="1">
      <c r="B52" s="55"/>
    </row>
    <row r="53" spans="2:2" s="53" customFormat="1" ht="25.95" customHeight="1">
      <c r="B53" s="55"/>
    </row>
    <row r="54" spans="2:2" s="53" customFormat="1" ht="25.95" customHeight="1">
      <c r="B54" s="55"/>
    </row>
    <row r="55" spans="2:2" s="53" customFormat="1" ht="25.95" customHeight="1">
      <c r="B55" s="55"/>
    </row>
    <row r="56" spans="2:2" s="53" customFormat="1" ht="25.95" customHeight="1">
      <c r="B56" s="55"/>
    </row>
    <row r="57" spans="2:2" s="53" customFormat="1" ht="25.95" customHeight="1">
      <c r="B57" s="55"/>
    </row>
  </sheetData>
  <mergeCells count="1">
    <mergeCell ref="B2:C2"/>
  </mergeCells>
  <conditionalFormatting sqref="D13">
    <cfRule type="expression" dxfId="47" priority="24" stopIfTrue="1">
      <formula>NOT(ISERROR(SEARCH("Jamais",D13)))</formula>
    </cfRule>
  </conditionalFormatting>
  <conditionalFormatting sqref="D15:D20">
    <cfRule type="expression" dxfId="46" priority="25" stopIfTrue="1">
      <formula>NOT(ISERROR(SEARCH("Jamais",D15)))</formula>
    </cfRule>
  </conditionalFormatting>
  <conditionalFormatting sqref="D22">
    <cfRule type="expression" dxfId="45" priority="26" stopIfTrue="1">
      <formula>NOT(ISERROR(SEARCH("Jamais",D22)))</formula>
    </cfRule>
  </conditionalFormatting>
  <conditionalFormatting sqref="D29">
    <cfRule type="expression" dxfId="44" priority="22" stopIfTrue="1">
      <formula>NOT(ISERROR(SEARCH("NON CONFORME",D29)))</formula>
    </cfRule>
  </conditionalFormatting>
  <conditionalFormatting sqref="D13">
    <cfRule type="expression" dxfId="43" priority="23" stopIfTrue="1">
      <formula>NOT(ISERROR(SEARCH("Parfois",D13)))</formula>
    </cfRule>
  </conditionalFormatting>
  <conditionalFormatting sqref="D24">
    <cfRule type="expression" dxfId="42" priority="27" stopIfTrue="1">
      <formula>NOT(ISERROR(SEARCH("Parfois",D24)))</formula>
    </cfRule>
  </conditionalFormatting>
  <conditionalFormatting sqref="D29">
    <cfRule type="expression" dxfId="41" priority="21" stopIfTrue="1">
      <formula>NOT(ISERROR(SEARCH("SATISFAISANT !",D29)))</formula>
    </cfRule>
  </conditionalFormatting>
  <conditionalFormatting sqref="D24">
    <cfRule type="expression" dxfId="40" priority="28" stopIfTrue="1">
      <formula>NOT(ISERROR(SEARCH("Systématique",D24)))</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5">
        <x14:dataValidation type="list" allowBlank="1" showInputMessage="1" showErrorMessage="1">
          <x14:formula1>
            <xm:f>Liste_déroulante!$A$15:$A$17</xm:f>
          </x14:formula1>
          <xm:sqref>D4:D7 D9:D11 D13:D14 D16:D25</xm:sqref>
        </x14:dataValidation>
        <x14:dataValidation type="list" allowBlank="1" showInputMessage="1" showErrorMessage="1">
          <x14:formula1>
            <xm:f>Liste_déroulante!$A$15:$A$17</xm:f>
          </x14:formula1>
          <xm:sqref>D8</xm:sqref>
        </x14:dataValidation>
        <x14:dataValidation type="list" allowBlank="1" showInputMessage="1" showErrorMessage="1">
          <x14:formula1>
            <xm:f>Liste_déroulante!$C$15:$C$16</xm:f>
          </x14:formula1>
          <xm:sqref>D12</xm:sqref>
        </x14:dataValidation>
        <x14:dataValidation type="list" allowBlank="1" showInputMessage="1" showErrorMessage="1">
          <x14:formula1>
            <xm:f>Liste_déroulante!$D$15:$D$16</xm:f>
          </x14:formula1>
          <xm:sqref>D15</xm:sqref>
        </x14:dataValidation>
        <x14:dataValidation type="list" allowBlank="1" showInputMessage="1" showErrorMessage="1">
          <x14:formula1>
            <xm:f>Liste_déroulante!$E$15:$E$17</xm:f>
          </x14:formula1>
          <xm:sqref>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42"/>
  <sheetViews>
    <sheetView workbookViewId="0"/>
  </sheetViews>
  <sheetFormatPr baseColWidth="10" defaultColWidth="11" defaultRowHeight="14.4"/>
  <cols>
    <col min="1" max="1" width="3.44140625" style="58" customWidth="1"/>
    <col min="2" max="2" width="11" style="62" customWidth="1"/>
    <col min="3" max="3" width="97.33203125" style="58" customWidth="1"/>
    <col min="4" max="4" width="31.88671875" style="112" customWidth="1"/>
    <col min="5" max="5" width="3.5546875" style="58" hidden="1" customWidth="1"/>
    <col min="6" max="6" width="2.109375" style="53" hidden="1" customWidth="1"/>
    <col min="7" max="40" width="11" style="53" customWidth="1"/>
    <col min="41" max="1023" width="11" style="58" customWidth="1"/>
    <col min="1024" max="1024" width="11" style="24" customWidth="1"/>
    <col min="1025" max="16384" width="11" style="24"/>
  </cols>
  <sheetData>
    <row r="1" spans="1:1023" s="53" customFormat="1" ht="10.199999999999999" customHeight="1" thickBot="1">
      <c r="B1" s="55"/>
      <c r="D1" s="101"/>
    </row>
    <row r="2" spans="1:1023" ht="32.4" thickBot="1">
      <c r="B2" s="117" t="s">
        <v>75</v>
      </c>
      <c r="C2" s="117"/>
      <c r="D2" s="103" t="s">
        <v>2</v>
      </c>
      <c r="E2" s="102"/>
    </row>
    <row r="3" spans="1:1023" ht="6.6" customHeight="1" thickBot="1">
      <c r="B3" s="104"/>
      <c r="C3" s="104"/>
      <c r="D3" s="104"/>
      <c r="E3" s="104"/>
    </row>
    <row r="4" spans="1:1023" ht="35.4" thickBot="1">
      <c r="B4" s="105">
        <v>1</v>
      </c>
      <c r="C4" s="71" t="s">
        <v>76</v>
      </c>
      <c r="D4" s="64"/>
      <c r="E4" s="106">
        <f t="shared" ref="E4:E10" si="0">IF(D4="Systématique ",1,IF(D4="Parfois",0.5,0))</f>
        <v>0</v>
      </c>
      <c r="F4" s="53">
        <f>IF(D4="Jamais ","NC",0)</f>
        <v>0</v>
      </c>
    </row>
    <row r="5" spans="1:1023" ht="18" thickBot="1">
      <c r="B5" s="105">
        <f>+B4+1</f>
        <v>2</v>
      </c>
      <c r="C5" s="71" t="s">
        <v>77</v>
      </c>
      <c r="D5" s="64"/>
      <c r="E5" s="106">
        <f t="shared" si="0"/>
        <v>0</v>
      </c>
      <c r="F5" s="53">
        <f>IF(D5="Jamais ","NC",0)</f>
        <v>0</v>
      </c>
    </row>
    <row r="6" spans="1:1023" ht="35.4" thickBot="1">
      <c r="B6" s="105">
        <f>+B5+1</f>
        <v>3</v>
      </c>
      <c r="C6" s="71" t="s">
        <v>78</v>
      </c>
      <c r="D6" s="64"/>
      <c r="E6" s="106">
        <f t="shared" si="0"/>
        <v>0</v>
      </c>
    </row>
    <row r="7" spans="1:1023" ht="18" thickBot="1">
      <c r="B7" s="105">
        <f>+B6+1</f>
        <v>4</v>
      </c>
      <c r="C7" s="71" t="s">
        <v>79</v>
      </c>
      <c r="D7" s="64"/>
      <c r="E7" s="106">
        <f t="shared" si="0"/>
        <v>0</v>
      </c>
    </row>
    <row r="8" spans="1:1023" ht="35.4" thickBot="1">
      <c r="B8" s="105">
        <f>+B7+1</f>
        <v>5</v>
      </c>
      <c r="C8" s="71" t="s">
        <v>80</v>
      </c>
      <c r="D8" s="64"/>
      <c r="E8" s="106">
        <f t="shared" si="0"/>
        <v>0</v>
      </c>
    </row>
    <row r="9" spans="1:1023" ht="35.4" thickBot="1">
      <c r="B9" s="105">
        <v>6</v>
      </c>
      <c r="C9" s="71" t="s">
        <v>81</v>
      </c>
      <c r="D9" s="64"/>
      <c r="E9" s="106">
        <f t="shared" si="0"/>
        <v>0</v>
      </c>
      <c r="F9" s="53">
        <f>IF(D9="Jamais ","NC",0)</f>
        <v>0</v>
      </c>
    </row>
    <row r="10" spans="1:1023" s="111" customFormat="1" ht="18">
      <c r="A10" s="107"/>
      <c r="B10" s="108">
        <v>7</v>
      </c>
      <c r="C10" s="71" t="s">
        <v>82</v>
      </c>
      <c r="D10" s="64"/>
      <c r="E10" s="109">
        <f t="shared" si="0"/>
        <v>0</v>
      </c>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7"/>
      <c r="JW10" s="107"/>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7"/>
      <c r="LP10" s="107"/>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7"/>
      <c r="NI10" s="107"/>
      <c r="NJ10" s="107"/>
      <c r="NK10" s="107"/>
      <c r="NL10" s="107"/>
      <c r="NM10" s="107"/>
      <c r="NN10" s="107"/>
      <c r="NO10" s="107"/>
      <c r="NP10" s="107"/>
      <c r="NQ10" s="107"/>
      <c r="NR10" s="107"/>
      <c r="NS10" s="107"/>
      <c r="NT10" s="107"/>
      <c r="NU10" s="107"/>
      <c r="NV10" s="107"/>
      <c r="NW10" s="107"/>
      <c r="NX10" s="107"/>
      <c r="NY10" s="107"/>
      <c r="NZ10" s="107"/>
      <c r="OA10" s="107"/>
      <c r="OB10" s="107"/>
      <c r="OC10" s="107"/>
      <c r="OD10" s="107"/>
      <c r="OE10" s="107"/>
      <c r="OF10" s="107"/>
      <c r="OG10" s="107"/>
      <c r="OH10" s="107"/>
      <c r="OI10" s="107"/>
      <c r="OJ10" s="107"/>
      <c r="OK10" s="107"/>
      <c r="OL10" s="107"/>
      <c r="OM10" s="107"/>
      <c r="ON10" s="107"/>
      <c r="OO10" s="107"/>
      <c r="OP10" s="107"/>
      <c r="OQ10" s="107"/>
      <c r="OR10" s="107"/>
      <c r="OS10" s="107"/>
      <c r="OT10" s="107"/>
      <c r="OU10" s="107"/>
      <c r="OV10" s="107"/>
      <c r="OW10" s="107"/>
      <c r="OX10" s="107"/>
      <c r="OY10" s="107"/>
      <c r="OZ10" s="107"/>
      <c r="PA10" s="107"/>
      <c r="PB10" s="107"/>
      <c r="PC10" s="107"/>
      <c r="PD10" s="107"/>
      <c r="PE10" s="107"/>
      <c r="PF10" s="107"/>
      <c r="PG10" s="107"/>
      <c r="PH10" s="107"/>
      <c r="PI10" s="107"/>
      <c r="PJ10" s="107"/>
      <c r="PK10" s="107"/>
      <c r="PL10" s="107"/>
      <c r="PM10" s="107"/>
      <c r="PN10" s="107"/>
      <c r="PO10" s="107"/>
      <c r="PP10" s="107"/>
      <c r="PQ10" s="107"/>
      <c r="PR10" s="107"/>
      <c r="PS10" s="107"/>
      <c r="PT10" s="107"/>
      <c r="PU10" s="107"/>
      <c r="PV10" s="107"/>
      <c r="PW10" s="107"/>
      <c r="PX10" s="107"/>
      <c r="PY10" s="107"/>
      <c r="PZ10" s="107"/>
      <c r="QA10" s="107"/>
      <c r="QB10" s="107"/>
      <c r="QC10" s="107"/>
      <c r="QD10" s="107"/>
      <c r="QE10" s="107"/>
      <c r="QF10" s="107"/>
      <c r="QG10" s="107"/>
      <c r="QH10" s="107"/>
      <c r="QI10" s="107"/>
      <c r="QJ10" s="107"/>
      <c r="QK10" s="107"/>
      <c r="QL10" s="107"/>
      <c r="QM10" s="107"/>
      <c r="QN10" s="107"/>
      <c r="QO10" s="107"/>
      <c r="QP10" s="107"/>
      <c r="QQ10" s="107"/>
      <c r="QR10" s="107"/>
      <c r="QS10" s="107"/>
      <c r="QT10" s="107"/>
      <c r="QU10" s="107"/>
      <c r="QV10" s="107"/>
      <c r="QW10" s="107"/>
      <c r="QX10" s="107"/>
      <c r="QY10" s="107"/>
      <c r="QZ10" s="107"/>
      <c r="RA10" s="107"/>
      <c r="RB10" s="107"/>
      <c r="RC10" s="107"/>
      <c r="RD10" s="107"/>
      <c r="RE10" s="107"/>
      <c r="RF10" s="107"/>
      <c r="RG10" s="107"/>
      <c r="RH10" s="107"/>
      <c r="RI10" s="107"/>
      <c r="RJ10" s="107"/>
      <c r="RK10" s="107"/>
      <c r="RL10" s="107"/>
      <c r="RM10" s="107"/>
      <c r="RN10" s="107"/>
      <c r="RO10" s="107"/>
      <c r="RP10" s="107"/>
      <c r="RQ10" s="107"/>
      <c r="RR10" s="107"/>
      <c r="RS10" s="107"/>
      <c r="RT10" s="107"/>
      <c r="RU10" s="107"/>
      <c r="RV10" s="107"/>
      <c r="RW10" s="107"/>
      <c r="RX10" s="107"/>
      <c r="RY10" s="107"/>
      <c r="RZ10" s="107"/>
      <c r="SA10" s="107"/>
      <c r="SB10" s="107"/>
      <c r="SC10" s="107"/>
      <c r="SD10" s="107"/>
      <c r="SE10" s="107"/>
      <c r="SF10" s="107"/>
      <c r="SG10" s="107"/>
      <c r="SH10" s="107"/>
      <c r="SI10" s="107"/>
      <c r="SJ10" s="107"/>
      <c r="SK10" s="107"/>
      <c r="SL10" s="107"/>
      <c r="SM10" s="107"/>
      <c r="SN10" s="107"/>
      <c r="SO10" s="107"/>
      <c r="SP10" s="107"/>
      <c r="SQ10" s="107"/>
      <c r="SR10" s="107"/>
      <c r="SS10" s="107"/>
      <c r="ST10" s="107"/>
      <c r="SU10" s="107"/>
      <c r="SV10" s="107"/>
      <c r="SW10" s="107"/>
      <c r="SX10" s="107"/>
      <c r="SY10" s="107"/>
      <c r="SZ10" s="107"/>
      <c r="TA10" s="107"/>
      <c r="TB10" s="107"/>
      <c r="TC10" s="107"/>
      <c r="TD10" s="107"/>
      <c r="TE10" s="107"/>
      <c r="TF10" s="107"/>
      <c r="TG10" s="107"/>
      <c r="TH10" s="107"/>
      <c r="TI10" s="107"/>
      <c r="TJ10" s="107"/>
      <c r="TK10" s="107"/>
      <c r="TL10" s="107"/>
      <c r="TM10" s="107"/>
      <c r="TN10" s="107"/>
      <c r="TO10" s="107"/>
      <c r="TP10" s="107"/>
      <c r="TQ10" s="107"/>
      <c r="TR10" s="107"/>
      <c r="TS10" s="107"/>
      <c r="TT10" s="107"/>
      <c r="TU10" s="107"/>
      <c r="TV10" s="107"/>
      <c r="TW10" s="107"/>
      <c r="TX10" s="107"/>
      <c r="TY10" s="107"/>
      <c r="TZ10" s="107"/>
      <c r="UA10" s="107"/>
      <c r="UB10" s="107"/>
      <c r="UC10" s="107"/>
      <c r="UD10" s="107"/>
      <c r="UE10" s="107"/>
      <c r="UF10" s="107"/>
      <c r="UG10" s="107"/>
      <c r="UH10" s="107"/>
      <c r="UI10" s="107"/>
      <c r="UJ10" s="107"/>
      <c r="UK10" s="107"/>
      <c r="UL10" s="107"/>
      <c r="UM10" s="107"/>
      <c r="UN10" s="107"/>
      <c r="UO10" s="107"/>
      <c r="UP10" s="107"/>
      <c r="UQ10" s="107"/>
      <c r="UR10" s="107"/>
      <c r="US10" s="107"/>
      <c r="UT10" s="107"/>
      <c r="UU10" s="107"/>
      <c r="UV10" s="107"/>
      <c r="UW10" s="107"/>
      <c r="UX10" s="107"/>
      <c r="UY10" s="107"/>
      <c r="UZ10" s="107"/>
      <c r="VA10" s="107"/>
      <c r="VB10" s="107"/>
      <c r="VC10" s="107"/>
      <c r="VD10" s="107"/>
      <c r="VE10" s="107"/>
      <c r="VF10" s="107"/>
      <c r="VG10" s="107"/>
      <c r="VH10" s="107"/>
      <c r="VI10" s="107"/>
      <c r="VJ10" s="107"/>
      <c r="VK10" s="107"/>
      <c r="VL10" s="107"/>
      <c r="VM10" s="107"/>
      <c r="VN10" s="107"/>
      <c r="VO10" s="107"/>
      <c r="VP10" s="107"/>
      <c r="VQ10" s="107"/>
      <c r="VR10" s="107"/>
      <c r="VS10" s="107"/>
      <c r="VT10" s="107"/>
      <c r="VU10" s="107"/>
      <c r="VV10" s="107"/>
      <c r="VW10" s="107"/>
      <c r="VX10" s="107"/>
      <c r="VY10" s="107"/>
      <c r="VZ10" s="107"/>
      <c r="WA10" s="107"/>
      <c r="WB10" s="107"/>
      <c r="WC10" s="107"/>
      <c r="WD10" s="107"/>
      <c r="WE10" s="107"/>
      <c r="WF10" s="107"/>
      <c r="WG10" s="107"/>
      <c r="WH10" s="107"/>
      <c r="WI10" s="107"/>
      <c r="WJ10" s="107"/>
      <c r="WK10" s="107"/>
      <c r="WL10" s="107"/>
      <c r="WM10" s="107"/>
      <c r="WN10" s="107"/>
      <c r="WO10" s="107"/>
      <c r="WP10" s="107"/>
      <c r="WQ10" s="107"/>
      <c r="WR10" s="107"/>
      <c r="WS10" s="107"/>
      <c r="WT10" s="107"/>
      <c r="WU10" s="107"/>
      <c r="WV10" s="107"/>
      <c r="WW10" s="107"/>
      <c r="WX10" s="107"/>
      <c r="WY10" s="107"/>
      <c r="WZ10" s="107"/>
      <c r="XA10" s="107"/>
      <c r="XB10" s="107"/>
      <c r="XC10" s="107"/>
      <c r="XD10" s="107"/>
      <c r="XE10" s="107"/>
      <c r="XF10" s="107"/>
      <c r="XG10" s="107"/>
      <c r="XH10" s="107"/>
      <c r="XI10" s="107"/>
      <c r="XJ10" s="107"/>
      <c r="XK10" s="107"/>
      <c r="XL10" s="107"/>
      <c r="XM10" s="107"/>
      <c r="XN10" s="107"/>
      <c r="XO10" s="107"/>
      <c r="XP10" s="107"/>
      <c r="XQ10" s="107"/>
      <c r="XR10" s="107"/>
      <c r="XS10" s="107"/>
      <c r="XT10" s="107"/>
      <c r="XU10" s="107"/>
      <c r="XV10" s="107"/>
      <c r="XW10" s="107"/>
      <c r="XX10" s="107"/>
      <c r="XY10" s="107"/>
      <c r="XZ10" s="107"/>
      <c r="YA10" s="107"/>
      <c r="YB10" s="107"/>
      <c r="YC10" s="107"/>
      <c r="YD10" s="107"/>
      <c r="YE10" s="107"/>
      <c r="YF10" s="107"/>
      <c r="YG10" s="107"/>
      <c r="YH10" s="107"/>
      <c r="YI10" s="107"/>
      <c r="YJ10" s="107"/>
      <c r="YK10" s="107"/>
      <c r="YL10" s="107"/>
      <c r="YM10" s="107"/>
      <c r="YN10" s="107"/>
      <c r="YO10" s="107"/>
      <c r="YP10" s="107"/>
      <c r="YQ10" s="107"/>
      <c r="YR10" s="107"/>
      <c r="YS10" s="107"/>
      <c r="YT10" s="107"/>
      <c r="YU10" s="107"/>
      <c r="YV10" s="107"/>
      <c r="YW10" s="107"/>
      <c r="YX10" s="107"/>
      <c r="YY10" s="107"/>
      <c r="YZ10" s="107"/>
      <c r="ZA10" s="107"/>
      <c r="ZB10" s="107"/>
      <c r="ZC10" s="107"/>
      <c r="ZD10" s="107"/>
      <c r="ZE10" s="107"/>
      <c r="ZF10" s="107"/>
      <c r="ZG10" s="107"/>
      <c r="ZH10" s="107"/>
      <c r="ZI10" s="107"/>
      <c r="ZJ10" s="107"/>
      <c r="ZK10" s="107"/>
      <c r="ZL10" s="107"/>
      <c r="ZM10" s="107"/>
      <c r="ZN10" s="107"/>
      <c r="ZO10" s="107"/>
      <c r="ZP10" s="107"/>
      <c r="ZQ10" s="107"/>
      <c r="ZR10" s="107"/>
      <c r="ZS10" s="107"/>
      <c r="ZT10" s="107"/>
      <c r="ZU10" s="107"/>
      <c r="ZV10" s="107"/>
      <c r="ZW10" s="107"/>
      <c r="ZX10" s="107"/>
      <c r="ZY10" s="107"/>
      <c r="ZZ10" s="107"/>
      <c r="AAA10" s="107"/>
      <c r="AAB10" s="107"/>
      <c r="AAC10" s="107"/>
      <c r="AAD10" s="107"/>
      <c r="AAE10" s="107"/>
      <c r="AAF10" s="107"/>
      <c r="AAG10" s="107"/>
      <c r="AAH10" s="107"/>
      <c r="AAI10" s="107"/>
      <c r="AAJ10" s="107"/>
      <c r="AAK10" s="107"/>
      <c r="AAL10" s="107"/>
      <c r="AAM10" s="107"/>
      <c r="AAN10" s="107"/>
      <c r="AAO10" s="107"/>
      <c r="AAP10" s="107"/>
      <c r="AAQ10" s="107"/>
      <c r="AAR10" s="107"/>
      <c r="AAS10" s="107"/>
      <c r="AAT10" s="107"/>
      <c r="AAU10" s="107"/>
      <c r="AAV10" s="107"/>
      <c r="AAW10" s="107"/>
      <c r="AAX10" s="107"/>
      <c r="AAY10" s="107"/>
      <c r="AAZ10" s="107"/>
      <c r="ABA10" s="107"/>
      <c r="ABB10" s="107"/>
      <c r="ABC10" s="107"/>
      <c r="ABD10" s="107"/>
      <c r="ABE10" s="107"/>
      <c r="ABF10" s="107"/>
      <c r="ABG10" s="107"/>
      <c r="ABH10" s="107"/>
      <c r="ABI10" s="107"/>
      <c r="ABJ10" s="107"/>
      <c r="ABK10" s="107"/>
      <c r="ABL10" s="107"/>
      <c r="ABM10" s="107"/>
      <c r="ABN10" s="107"/>
      <c r="ABO10" s="107"/>
      <c r="ABP10" s="107"/>
      <c r="ABQ10" s="107"/>
      <c r="ABR10" s="107"/>
      <c r="ABS10" s="107"/>
      <c r="ABT10" s="107"/>
      <c r="ABU10" s="107"/>
      <c r="ABV10" s="107"/>
      <c r="ABW10" s="107"/>
      <c r="ABX10" s="107"/>
      <c r="ABY10" s="107"/>
      <c r="ABZ10" s="107"/>
      <c r="ACA10" s="107"/>
      <c r="ACB10" s="107"/>
      <c r="ACC10" s="107"/>
      <c r="ACD10" s="107"/>
      <c r="ACE10" s="107"/>
      <c r="ACF10" s="107"/>
      <c r="ACG10" s="107"/>
      <c r="ACH10" s="107"/>
      <c r="ACI10" s="107"/>
      <c r="ACJ10" s="107"/>
      <c r="ACK10" s="107"/>
      <c r="ACL10" s="107"/>
      <c r="ACM10" s="107"/>
      <c r="ACN10" s="107"/>
      <c r="ACO10" s="107"/>
      <c r="ACP10" s="107"/>
      <c r="ACQ10" s="107"/>
      <c r="ACR10" s="107"/>
      <c r="ACS10" s="107"/>
      <c r="ACT10" s="107"/>
      <c r="ACU10" s="107"/>
      <c r="ACV10" s="107"/>
      <c r="ACW10" s="107"/>
      <c r="ACX10" s="107"/>
      <c r="ACY10" s="107"/>
      <c r="ACZ10" s="107"/>
      <c r="ADA10" s="107"/>
      <c r="ADB10" s="107"/>
      <c r="ADC10" s="107"/>
      <c r="ADD10" s="107"/>
      <c r="ADE10" s="107"/>
      <c r="ADF10" s="107"/>
      <c r="ADG10" s="107"/>
      <c r="ADH10" s="107"/>
      <c r="ADI10" s="107"/>
      <c r="ADJ10" s="107"/>
      <c r="ADK10" s="107"/>
      <c r="ADL10" s="107"/>
      <c r="ADM10" s="107"/>
      <c r="ADN10" s="107"/>
      <c r="ADO10" s="107"/>
      <c r="ADP10" s="107"/>
      <c r="ADQ10" s="107"/>
      <c r="ADR10" s="107"/>
      <c r="ADS10" s="107"/>
      <c r="ADT10" s="107"/>
      <c r="ADU10" s="107"/>
      <c r="ADV10" s="107"/>
      <c r="ADW10" s="107"/>
      <c r="ADX10" s="107"/>
      <c r="ADY10" s="107"/>
      <c r="ADZ10" s="107"/>
      <c r="AEA10" s="107"/>
      <c r="AEB10" s="107"/>
      <c r="AEC10" s="107"/>
      <c r="AED10" s="107"/>
      <c r="AEE10" s="107"/>
      <c r="AEF10" s="107"/>
      <c r="AEG10" s="107"/>
      <c r="AEH10" s="107"/>
      <c r="AEI10" s="107"/>
      <c r="AEJ10" s="107"/>
      <c r="AEK10" s="107"/>
      <c r="AEL10" s="107"/>
      <c r="AEM10" s="107"/>
      <c r="AEN10" s="107"/>
      <c r="AEO10" s="107"/>
      <c r="AEP10" s="107"/>
      <c r="AEQ10" s="107"/>
      <c r="AER10" s="107"/>
      <c r="AES10" s="107"/>
      <c r="AET10" s="107"/>
      <c r="AEU10" s="107"/>
      <c r="AEV10" s="107"/>
      <c r="AEW10" s="107"/>
      <c r="AEX10" s="107"/>
      <c r="AEY10" s="107"/>
      <c r="AEZ10" s="107"/>
      <c r="AFA10" s="107"/>
      <c r="AFB10" s="107"/>
      <c r="AFC10" s="107"/>
      <c r="AFD10" s="107"/>
      <c r="AFE10" s="107"/>
      <c r="AFF10" s="107"/>
      <c r="AFG10" s="107"/>
      <c r="AFH10" s="107"/>
      <c r="AFI10" s="107"/>
      <c r="AFJ10" s="107"/>
      <c r="AFK10" s="107"/>
      <c r="AFL10" s="107"/>
      <c r="AFM10" s="107"/>
      <c r="AFN10" s="107"/>
      <c r="AFO10" s="107"/>
      <c r="AFP10" s="107"/>
      <c r="AFQ10" s="107"/>
      <c r="AFR10" s="107"/>
      <c r="AFS10" s="107"/>
      <c r="AFT10" s="107"/>
      <c r="AFU10" s="107"/>
      <c r="AFV10" s="107"/>
      <c r="AFW10" s="107"/>
      <c r="AFX10" s="107"/>
      <c r="AFY10" s="107"/>
      <c r="AFZ10" s="107"/>
      <c r="AGA10" s="107"/>
      <c r="AGB10" s="107"/>
      <c r="AGC10" s="107"/>
      <c r="AGD10" s="107"/>
      <c r="AGE10" s="107"/>
      <c r="AGF10" s="107"/>
      <c r="AGG10" s="107"/>
      <c r="AGH10" s="107"/>
      <c r="AGI10" s="107"/>
      <c r="AGJ10" s="107"/>
      <c r="AGK10" s="107"/>
      <c r="AGL10" s="107"/>
      <c r="AGM10" s="107"/>
      <c r="AGN10" s="107"/>
      <c r="AGO10" s="107"/>
      <c r="AGP10" s="107"/>
      <c r="AGQ10" s="107"/>
      <c r="AGR10" s="107"/>
      <c r="AGS10" s="107"/>
      <c r="AGT10" s="107"/>
      <c r="AGU10" s="107"/>
      <c r="AGV10" s="107"/>
      <c r="AGW10" s="107"/>
      <c r="AGX10" s="107"/>
      <c r="AGY10" s="107"/>
      <c r="AGZ10" s="107"/>
      <c r="AHA10" s="107"/>
      <c r="AHB10" s="107"/>
      <c r="AHC10" s="107"/>
      <c r="AHD10" s="107"/>
      <c r="AHE10" s="107"/>
      <c r="AHF10" s="107"/>
      <c r="AHG10" s="107"/>
      <c r="AHH10" s="107"/>
      <c r="AHI10" s="107"/>
      <c r="AHJ10" s="107"/>
      <c r="AHK10" s="107"/>
      <c r="AHL10" s="107"/>
      <c r="AHM10" s="107"/>
      <c r="AHN10" s="107"/>
      <c r="AHO10" s="107"/>
      <c r="AHP10" s="107"/>
      <c r="AHQ10" s="107"/>
      <c r="AHR10" s="107"/>
      <c r="AHS10" s="107"/>
      <c r="AHT10" s="107"/>
      <c r="AHU10" s="107"/>
      <c r="AHV10" s="107"/>
      <c r="AHW10" s="107"/>
      <c r="AHX10" s="107"/>
      <c r="AHY10" s="107"/>
      <c r="AHZ10" s="107"/>
      <c r="AIA10" s="107"/>
      <c r="AIB10" s="107"/>
      <c r="AIC10" s="107"/>
      <c r="AID10" s="107"/>
      <c r="AIE10" s="107"/>
      <c r="AIF10" s="107"/>
      <c r="AIG10" s="107"/>
      <c r="AIH10" s="107"/>
      <c r="AII10" s="107"/>
      <c r="AIJ10" s="107"/>
      <c r="AIK10" s="107"/>
      <c r="AIL10" s="107"/>
      <c r="AIM10" s="107"/>
      <c r="AIN10" s="107"/>
      <c r="AIO10" s="107"/>
      <c r="AIP10" s="107"/>
      <c r="AIQ10" s="107"/>
      <c r="AIR10" s="107"/>
      <c r="AIS10" s="107"/>
      <c r="AIT10" s="107"/>
      <c r="AIU10" s="107"/>
      <c r="AIV10" s="107"/>
      <c r="AIW10" s="107"/>
      <c r="AIX10" s="107"/>
      <c r="AIY10" s="107"/>
      <c r="AIZ10" s="107"/>
      <c r="AJA10" s="107"/>
      <c r="AJB10" s="107"/>
      <c r="AJC10" s="107"/>
      <c r="AJD10" s="107"/>
      <c r="AJE10" s="107"/>
      <c r="AJF10" s="107"/>
      <c r="AJG10" s="107"/>
      <c r="AJH10" s="107"/>
      <c r="AJI10" s="107"/>
      <c r="AJJ10" s="107"/>
      <c r="AJK10" s="107"/>
      <c r="AJL10" s="107"/>
      <c r="AJM10" s="107"/>
      <c r="AJN10" s="107"/>
      <c r="AJO10" s="107"/>
      <c r="AJP10" s="107"/>
      <c r="AJQ10" s="107"/>
      <c r="AJR10" s="107"/>
      <c r="AJS10" s="107"/>
      <c r="AJT10" s="107"/>
      <c r="AJU10" s="107"/>
      <c r="AJV10" s="107"/>
      <c r="AJW10" s="107"/>
      <c r="AJX10" s="107"/>
      <c r="AJY10" s="107"/>
      <c r="AJZ10" s="107"/>
      <c r="AKA10" s="107"/>
      <c r="AKB10" s="107"/>
      <c r="AKC10" s="107"/>
      <c r="AKD10" s="107"/>
      <c r="AKE10" s="107"/>
      <c r="AKF10" s="107"/>
      <c r="AKG10" s="107"/>
      <c r="AKH10" s="107"/>
      <c r="AKI10" s="107"/>
      <c r="AKJ10" s="107"/>
      <c r="AKK10" s="107"/>
      <c r="AKL10" s="107"/>
      <c r="AKM10" s="107"/>
      <c r="AKN10" s="107"/>
      <c r="AKO10" s="107"/>
      <c r="AKP10" s="107"/>
      <c r="AKQ10" s="107"/>
      <c r="AKR10" s="107"/>
      <c r="AKS10" s="107"/>
      <c r="AKT10" s="107"/>
      <c r="AKU10" s="107"/>
      <c r="AKV10" s="107"/>
      <c r="AKW10" s="107"/>
      <c r="AKX10" s="107"/>
      <c r="AKY10" s="107"/>
      <c r="AKZ10" s="107"/>
      <c r="ALA10" s="107"/>
      <c r="ALB10" s="107"/>
      <c r="ALC10" s="107"/>
      <c r="ALD10" s="107"/>
      <c r="ALE10" s="107"/>
      <c r="ALF10" s="107"/>
      <c r="ALG10" s="107"/>
      <c r="ALH10" s="107"/>
      <c r="ALI10" s="107"/>
      <c r="ALJ10" s="107"/>
      <c r="ALK10" s="107"/>
      <c r="ALL10" s="107"/>
      <c r="ALM10" s="107"/>
      <c r="ALN10" s="107"/>
      <c r="ALO10" s="107"/>
      <c r="ALP10" s="107"/>
      <c r="ALQ10" s="107"/>
      <c r="ALR10" s="107"/>
      <c r="ALS10" s="107"/>
      <c r="ALT10" s="107"/>
      <c r="ALU10" s="107"/>
      <c r="ALV10" s="107"/>
      <c r="ALW10" s="107"/>
      <c r="ALX10" s="107"/>
      <c r="ALY10" s="107"/>
      <c r="ALZ10" s="107"/>
      <c r="AMA10" s="107"/>
      <c r="AMB10" s="107"/>
      <c r="AMC10" s="107"/>
      <c r="AMD10" s="107"/>
      <c r="AME10" s="107"/>
      <c r="AMF10" s="107"/>
      <c r="AMG10" s="107"/>
      <c r="AMH10" s="107"/>
      <c r="AMI10" s="107"/>
    </row>
    <row r="11" spans="1:1023" s="53" customFormat="1" ht="17.399999999999999" hidden="1">
      <c r="B11" s="62"/>
      <c r="C11" s="95"/>
      <c r="D11" s="112"/>
      <c r="E11" s="96">
        <f>COUNTIF(D4:D10,TRUE())</f>
        <v>0</v>
      </c>
    </row>
    <row r="12" spans="1:1023" s="53" customFormat="1" ht="7.95" customHeight="1" thickBot="1">
      <c r="B12" s="55"/>
      <c r="C12" s="95"/>
      <c r="D12" s="101"/>
      <c r="E12" s="77"/>
    </row>
    <row r="13" spans="1:1023" s="53" customFormat="1" ht="18" thickBot="1">
      <c r="B13" s="113"/>
      <c r="C13" s="114"/>
      <c r="D13" s="115">
        <f>SUM(E4:E10)</f>
        <v>0</v>
      </c>
      <c r="E13" s="116"/>
      <c r="F13" s="53">
        <f>COUNTIF(F4:F10,"NC")</f>
        <v>0</v>
      </c>
    </row>
    <row r="14" spans="1:1023" s="53" customFormat="1" ht="17.399999999999999">
      <c r="B14" s="55"/>
      <c r="D14" s="77" t="str">
        <f>IF(OR(F13&gt;0,D13&lt;4),"NON CONFORME",IF(D13&gt;6.5,"SATISFAISANT !", "A AMELIORER"))</f>
        <v>NON CONFORME</v>
      </c>
    </row>
    <row r="15" spans="1:1023" s="53" customFormat="1" ht="17.399999999999999">
      <c r="B15" s="55"/>
      <c r="D15" s="101"/>
      <c r="E15" s="77"/>
    </row>
    <row r="16" spans="1:1023" s="53" customFormat="1" ht="17.399999999999999">
      <c r="B16" s="55"/>
      <c r="D16" s="101"/>
      <c r="E16" s="77"/>
    </row>
    <row r="17" spans="2:5" s="53" customFormat="1" ht="17.399999999999999">
      <c r="B17" s="55"/>
      <c r="D17" s="101"/>
      <c r="E17" s="77"/>
    </row>
    <row r="18" spans="2:5" s="53" customFormat="1" ht="17.399999999999999">
      <c r="B18" s="55"/>
      <c r="D18" s="101"/>
      <c r="E18" s="77"/>
    </row>
    <row r="19" spans="2:5" s="53" customFormat="1" ht="17.399999999999999">
      <c r="B19" s="55"/>
      <c r="D19" s="101"/>
      <c r="E19" s="77"/>
    </row>
    <row r="20" spans="2:5" s="53" customFormat="1" ht="17.399999999999999">
      <c r="B20" s="55"/>
      <c r="D20" s="101"/>
      <c r="E20" s="77"/>
    </row>
    <row r="21" spans="2:5" s="53" customFormat="1" ht="17.399999999999999">
      <c r="B21" s="55"/>
      <c r="D21" s="101"/>
      <c r="E21" s="77"/>
    </row>
    <row r="22" spans="2:5" s="53" customFormat="1" ht="17.399999999999999">
      <c r="B22" s="55"/>
      <c r="D22" s="101"/>
      <c r="E22" s="77"/>
    </row>
    <row r="23" spans="2:5" s="53" customFormat="1" ht="17.399999999999999">
      <c r="B23" s="55"/>
      <c r="D23" s="101"/>
      <c r="E23" s="77"/>
    </row>
    <row r="24" spans="2:5" s="53" customFormat="1" ht="13.8">
      <c r="B24" s="55"/>
      <c r="D24" s="101"/>
    </row>
    <row r="25" spans="2:5" s="53" customFormat="1" ht="13.8">
      <c r="B25" s="55"/>
      <c r="D25" s="101"/>
    </row>
    <row r="26" spans="2:5" s="53" customFormat="1" ht="13.8">
      <c r="B26" s="55"/>
      <c r="D26" s="101"/>
    </row>
    <row r="27" spans="2:5" s="53" customFormat="1" ht="13.8">
      <c r="B27" s="55"/>
      <c r="D27" s="101"/>
    </row>
    <row r="28" spans="2:5" s="53" customFormat="1" ht="13.8">
      <c r="B28" s="55"/>
      <c r="D28" s="101"/>
    </row>
    <row r="29" spans="2:5" s="53" customFormat="1" ht="13.8">
      <c r="B29" s="55"/>
      <c r="D29" s="101"/>
    </row>
    <row r="30" spans="2:5" s="53" customFormat="1" ht="13.8">
      <c r="B30" s="55"/>
      <c r="D30" s="101"/>
    </row>
    <row r="31" spans="2:5" s="53" customFormat="1" ht="13.8">
      <c r="B31" s="55"/>
      <c r="D31" s="101"/>
    </row>
    <row r="32" spans="2:5" s="53" customFormat="1" ht="13.8">
      <c r="B32" s="55"/>
      <c r="D32" s="101"/>
    </row>
    <row r="33" spans="2:4" s="53" customFormat="1" ht="13.8">
      <c r="B33" s="55"/>
      <c r="D33" s="101"/>
    </row>
    <row r="34" spans="2:4" s="53" customFormat="1" ht="13.8">
      <c r="B34" s="55"/>
      <c r="D34" s="101"/>
    </row>
    <row r="35" spans="2:4" s="53" customFormat="1" ht="13.8">
      <c r="B35" s="55"/>
      <c r="D35" s="101"/>
    </row>
    <row r="36" spans="2:4" s="53" customFormat="1" ht="13.8">
      <c r="B36" s="55"/>
      <c r="D36" s="101"/>
    </row>
    <row r="37" spans="2:4" s="53" customFormat="1" ht="13.8">
      <c r="B37" s="55"/>
      <c r="D37" s="101"/>
    </row>
    <row r="38" spans="2:4" s="53" customFormat="1" ht="13.8">
      <c r="B38" s="55"/>
      <c r="D38" s="101"/>
    </row>
    <row r="39" spans="2:4" s="53" customFormat="1" ht="13.8">
      <c r="B39" s="55"/>
      <c r="D39" s="101"/>
    </row>
    <row r="40" spans="2:4" s="53" customFormat="1" ht="13.8">
      <c r="B40" s="55"/>
      <c r="D40" s="101"/>
    </row>
    <row r="41" spans="2:4" s="53" customFormat="1" ht="13.8">
      <c r="B41" s="55"/>
      <c r="D41" s="101"/>
    </row>
    <row r="42" spans="2:4" s="53" customFormat="1" ht="13.8">
      <c r="B42" s="55"/>
      <c r="D42" s="101"/>
    </row>
  </sheetData>
  <mergeCells count="1">
    <mergeCell ref="B2:C2"/>
  </mergeCells>
  <conditionalFormatting sqref="D4:D5">
    <cfRule type="expression" dxfId="39" priority="29" stopIfTrue="1">
      <formula>NOT(ISERROR(SEARCH("Jamais",D4)))</formula>
    </cfRule>
  </conditionalFormatting>
  <conditionalFormatting sqref="D9">
    <cfRule type="expression" dxfId="38" priority="30" stopIfTrue="1">
      <formula>NOT(ISERROR(SEARCH("Jamais",D9)))</formula>
    </cfRule>
  </conditionalFormatting>
  <conditionalFormatting sqref="D14">
    <cfRule type="expression" dxfId="37" priority="32" stopIfTrue="1">
      <formula>NOT(ISERROR(SEARCH("NON CONFORME",D14)))</formula>
    </cfRule>
  </conditionalFormatting>
  <conditionalFormatting sqref="D14">
    <cfRule type="expression" dxfId="36" priority="31" stopIfTrue="1">
      <formula>NOT(ISERROR(SEARCH("SATISFAISANT !",D14)))</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14:formula1>
            <xm:f>Liste_déroulante!$A$21:$A$23</xm:f>
          </x14:formula1>
          <xm:sqref>D4:D10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15"/>
  <sheetViews>
    <sheetView workbookViewId="0"/>
  </sheetViews>
  <sheetFormatPr baseColWidth="10" defaultColWidth="11" defaultRowHeight="17.399999999999999"/>
  <cols>
    <col min="1" max="1" width="1.88671875" style="118" customWidth="1"/>
    <col min="2" max="2" width="5.109375" style="118" customWidth="1"/>
    <col min="3" max="3" width="117.88671875" style="120" customWidth="1"/>
    <col min="4" max="4" width="32.109375" style="77" customWidth="1"/>
    <col min="5" max="6" width="2.6640625" style="120" hidden="1" customWidth="1"/>
    <col min="7" max="26" width="11" style="120" customWidth="1"/>
    <col min="27" max="1022" width="11" style="118" customWidth="1"/>
    <col min="1023" max="1023" width="11" customWidth="1"/>
  </cols>
  <sheetData>
    <row r="1" spans="2:6" ht="28.8" thickBot="1">
      <c r="B1" s="140" t="s">
        <v>83</v>
      </c>
      <c r="C1" s="140"/>
      <c r="D1" s="119" t="s">
        <v>2</v>
      </c>
    </row>
    <row r="2" spans="2:6" ht="18" thickBot="1">
      <c r="B2" s="141"/>
      <c r="C2" s="141"/>
      <c r="D2" s="141"/>
    </row>
    <row r="3" spans="2:6" ht="18" thickBot="1">
      <c r="B3" s="121" t="s">
        <v>84</v>
      </c>
      <c r="C3" s="122" t="s">
        <v>85</v>
      </c>
      <c r="D3" s="123" t="s">
        <v>86</v>
      </c>
      <c r="E3" s="124"/>
    </row>
    <row r="4" spans="2:6" ht="16.95" customHeight="1">
      <c r="B4" s="121">
        <v>1</v>
      </c>
      <c r="C4" s="125" t="s">
        <v>87</v>
      </c>
      <c r="D4" s="126"/>
      <c r="E4" s="120">
        <f>IF(D4="Oui ",1,0)</f>
        <v>0</v>
      </c>
    </row>
    <row r="5" spans="2:6">
      <c r="B5" s="121">
        <f t="shared" ref="B5:B10" si="0">+B4+1</f>
        <v>2</v>
      </c>
      <c r="C5" s="127" t="s">
        <v>88</v>
      </c>
      <c r="D5" s="128"/>
      <c r="E5" s="120">
        <f>IF(D5="Oui ",1,0)</f>
        <v>0</v>
      </c>
    </row>
    <row r="6" spans="2:6">
      <c r="B6" s="121">
        <f t="shared" si="0"/>
        <v>3</v>
      </c>
      <c r="C6" s="127" t="s">
        <v>89</v>
      </c>
      <c r="D6" s="128"/>
      <c r="E6" s="120">
        <f>IF(D6="Souvent",0,IF(D6="Parfois",0.5,(IF(D6="Jamais",1,0))))</f>
        <v>0</v>
      </c>
      <c r="F6" s="120">
        <f>IF(D6="Toujours","NC",0)</f>
        <v>0</v>
      </c>
    </row>
    <row r="7" spans="2:6" ht="34.799999999999997">
      <c r="B7" s="121">
        <f t="shared" si="0"/>
        <v>4</v>
      </c>
      <c r="C7" s="127" t="s">
        <v>90</v>
      </c>
      <c r="D7" s="128"/>
      <c r="E7" s="120">
        <f>IF(D7="Oui ",1,0)</f>
        <v>0</v>
      </c>
    </row>
    <row r="8" spans="2:6">
      <c r="B8" s="121">
        <f t="shared" si="0"/>
        <v>5</v>
      </c>
      <c r="C8" s="127" t="s">
        <v>91</v>
      </c>
      <c r="D8" s="128"/>
      <c r="E8" s="120">
        <f>IF(D8="Non ",1,0)</f>
        <v>0</v>
      </c>
    </row>
    <row r="9" spans="2:6">
      <c r="B9" s="121">
        <f t="shared" si="0"/>
        <v>6</v>
      </c>
      <c r="C9" s="127" t="s">
        <v>92</v>
      </c>
      <c r="D9" s="128"/>
      <c r="E9" s="120">
        <f>IF(D9="Beaucoup",0,IF(D9="Quelques unes",1,(IF(D9="Aucune",1,0))))</f>
        <v>0</v>
      </c>
      <c r="F9" s="120">
        <f>IF(D9="Quelques unes","NC",IF(D9="Beaucoup","NC",0))</f>
        <v>0</v>
      </c>
    </row>
    <row r="10" spans="2:6" ht="34.799999999999997">
      <c r="B10" s="121">
        <f t="shared" si="0"/>
        <v>7</v>
      </c>
      <c r="C10" s="127" t="s">
        <v>93</v>
      </c>
      <c r="D10" s="129"/>
      <c r="E10" s="120">
        <f>IF(D10="Jamais",0,IF(D10="Parfois",0.5,(IF(D10="Systématiquement",1,IF(D10="Je passe par le sas",1,0)))))</f>
        <v>0</v>
      </c>
      <c r="F10" s="120">
        <f>IF(D10="Parfois ","NC",IF(D10="Jamais ","NC",0))</f>
        <v>0</v>
      </c>
    </row>
    <row r="11" spans="2:6" ht="34.799999999999997">
      <c r="B11" s="121">
        <v>8</v>
      </c>
      <c r="C11" s="127" t="s">
        <v>94</v>
      </c>
      <c r="D11" s="128"/>
      <c r="E11" s="120">
        <f>IF(D11="Jamais",0,IF(D11="Parfois",0.5,(IF(D11="Entre chaque bande",1,0))))</f>
        <v>0</v>
      </c>
      <c r="F11" s="120">
        <f>IF(D11="Jamais","NC",0)</f>
        <v>0</v>
      </c>
    </row>
    <row r="12" spans="2:6" ht="35.4" thickBot="1">
      <c r="B12" s="130">
        <v>9</v>
      </c>
      <c r="C12" s="131" t="s">
        <v>95</v>
      </c>
      <c r="D12" s="132"/>
      <c r="E12" s="120">
        <f>IF(D12="Jamais",0,IF(D12="Parfois",0.5,(IF(D12="Toujours",1,0))))</f>
        <v>0</v>
      </c>
    </row>
    <row r="13" spans="2:6" ht="18" thickBot="1">
      <c r="B13" s="133"/>
      <c r="C13" s="134"/>
      <c r="D13" s="135"/>
    </row>
    <row r="14" spans="2:6" ht="18" thickBot="1">
      <c r="B14" s="136"/>
      <c r="C14" s="137"/>
      <c r="D14" s="138">
        <f>IF(D3="Absence de parcours",E3,SUM(E4:E12))</f>
        <v>0</v>
      </c>
      <c r="F14" s="120">
        <f>COUNTIF(F3:F12,"NC")</f>
        <v>0</v>
      </c>
    </row>
    <row r="15" spans="2:6">
      <c r="B15" s="77"/>
      <c r="C15" s="118"/>
      <c r="D15" s="139" t="str">
        <f>IF(D3="Absence de parcours","Non concerné",IF(OR(F14&gt;0,D14&lt;5),"NON CONFORME",IF(D14&lt;=7.5,"A AMELIORER","SATISFAISANT !")))</f>
        <v>NON CONFORME</v>
      </c>
    </row>
  </sheetData>
  <mergeCells count="2">
    <mergeCell ref="B1:C1"/>
    <mergeCell ref="B2:D2"/>
  </mergeCells>
  <conditionalFormatting sqref="D9">
    <cfRule type="expression" dxfId="35" priority="38" stopIfTrue="1">
      <formula>NOT(ISERROR(SEARCH("Beaucoup",D9)))</formula>
    </cfRule>
  </conditionalFormatting>
  <conditionalFormatting sqref="D10">
    <cfRule type="expression" dxfId="34" priority="37" stopIfTrue="1">
      <formula>NOT(ISERROR(SEARCH("Jamais",D10)))</formula>
    </cfRule>
  </conditionalFormatting>
  <conditionalFormatting sqref="D11">
    <cfRule type="expression" dxfId="33" priority="35" stopIfTrue="1">
      <formula>NOT(ISERROR(SEARCH("Jamais",D11)))</formula>
    </cfRule>
  </conditionalFormatting>
  <conditionalFormatting sqref="D15">
    <cfRule type="expression" dxfId="32" priority="34" stopIfTrue="1">
      <formula>NOT(ISERROR(SEARCH("NON CONFORME",D15)))</formula>
    </cfRule>
  </conditionalFormatting>
  <conditionalFormatting sqref="D10">
    <cfRule type="expression" dxfId="31" priority="36" stopIfTrue="1">
      <formula>NOT(ISERROR(SEARCH("Parfois",D10)))</formula>
    </cfRule>
  </conditionalFormatting>
  <conditionalFormatting sqref="D9">
    <cfRule type="expression" dxfId="30" priority="39" stopIfTrue="1">
      <formula>NOT(ISERROR(SEARCH("Quelques unes",D9)))</formula>
    </cfRule>
  </conditionalFormatting>
  <conditionalFormatting sqref="D15">
    <cfRule type="expression" dxfId="29" priority="33" stopIfTrue="1">
      <formula>NOT(ISERROR(SEARCH("SATISFAISANT !",D15)))</formula>
    </cfRule>
  </conditionalFormatting>
  <conditionalFormatting sqref="D6">
    <cfRule type="expression" dxfId="28" priority="40" stopIfTrue="1">
      <formula>NOT(ISERROR(SEARCH("Toujours",D6)))</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7">
        <x14:dataValidation type="list" allowBlank="1" showInputMessage="1" showErrorMessage="1">
          <x14:formula1>
            <xm:f>Liste_déroulante!$F$43:$F$44</xm:f>
          </x14:formula1>
          <xm:sqref>D4</xm:sqref>
        </x14:dataValidation>
        <x14:dataValidation type="list" allowBlank="1" showInputMessage="1" showErrorMessage="1">
          <x14:formula1>
            <xm:f>Liste_déroulante!$F$43:$F$44</xm:f>
          </x14:formula1>
          <xm:sqref>D5 D7:D8</xm:sqref>
        </x14:dataValidation>
        <x14:dataValidation type="list" allowBlank="1" showInputMessage="1" showErrorMessage="1">
          <x14:formula1>
            <xm:f>Liste_déroulante!$B$43:$B$45</xm:f>
          </x14:formula1>
          <xm:sqref>D6 D12</xm:sqref>
        </x14:dataValidation>
        <x14:dataValidation type="list" allowBlank="1" showInputMessage="1" showErrorMessage="1">
          <x14:formula1>
            <xm:f>Liste_déroulante!$C$43:$C$45</xm:f>
          </x14:formula1>
          <xm:sqref>D9</xm:sqref>
        </x14:dataValidation>
        <x14:dataValidation type="list" allowBlank="1" showInputMessage="1" showErrorMessage="1">
          <x14:formula1>
            <xm:f>Liste_déroulante!$D$43:$D$46</xm:f>
          </x14:formula1>
          <xm:sqref>D10</xm:sqref>
        </x14:dataValidation>
        <x14:dataValidation type="list" allowBlank="1" showInputMessage="1" showErrorMessage="1">
          <x14:formula1>
            <xm:f>Liste_déroulante!$E$43:$E$45</xm:f>
          </x14:formula1>
          <xm:sqref>D11</xm:sqref>
        </x14:dataValidation>
        <x14:dataValidation type="list" allowBlank="1" showInputMessage="1" showErrorMessage="1">
          <x14:formula1>
            <xm:f>Liste_déroulante!$G$43:$G$44</xm:f>
          </x14:formula1>
          <xm:sqref>D3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38"/>
  <sheetViews>
    <sheetView workbookViewId="0"/>
  </sheetViews>
  <sheetFormatPr baseColWidth="10" defaultColWidth="11" defaultRowHeight="17.399999999999999"/>
  <cols>
    <col min="1" max="1" width="0.109375" style="120" customWidth="1"/>
    <col min="2" max="2" width="11" style="118" customWidth="1"/>
    <col min="3" max="3" width="85.44140625" style="118" customWidth="1"/>
    <col min="4" max="4" width="31.77734375" style="118" customWidth="1"/>
    <col min="5" max="5" width="5.77734375" style="118" hidden="1" customWidth="1"/>
    <col min="6" max="6" width="11" style="120" hidden="1" customWidth="1"/>
    <col min="7" max="40" width="11" style="120" customWidth="1"/>
    <col min="41" max="1023" width="11" style="118" customWidth="1"/>
    <col min="1024" max="1024" width="11" customWidth="1"/>
  </cols>
  <sheetData>
    <row r="1" spans="2:6" ht="18" thickBot="1">
      <c r="B1" s="77"/>
      <c r="C1" s="120"/>
      <c r="D1" s="120"/>
      <c r="E1" s="120"/>
    </row>
    <row r="2" spans="2:6" ht="28.8" thickBot="1">
      <c r="B2" s="158" t="s">
        <v>96</v>
      </c>
      <c r="C2" s="158"/>
      <c r="D2" s="142" t="s">
        <v>2</v>
      </c>
      <c r="E2" s="120"/>
    </row>
    <row r="3" spans="2:6" ht="18" thickBot="1">
      <c r="B3" s="143"/>
      <c r="C3" s="104"/>
      <c r="D3" s="144"/>
      <c r="E3" s="120"/>
    </row>
    <row r="4" spans="2:6" ht="34.799999999999997">
      <c r="B4" s="145">
        <v>1</v>
      </c>
      <c r="C4" s="146" t="s">
        <v>97</v>
      </c>
      <c r="D4" s="147"/>
      <c r="E4" s="148">
        <f>IF(D4="Systématique ",1,IF(D4="Parfois",0.5,0))</f>
        <v>0</v>
      </c>
    </row>
    <row r="5" spans="2:6" ht="34.799999999999997">
      <c r="B5" s="145">
        <f>+B4+1</f>
        <v>2</v>
      </c>
      <c r="C5" s="146" t="s">
        <v>98</v>
      </c>
      <c r="D5" s="149"/>
      <c r="E5" s="120">
        <f>IF(D5="Oui",1,0)</f>
        <v>0</v>
      </c>
      <c r="F5" s="120">
        <f>IF(D5="Non", "NC",0)</f>
        <v>0</v>
      </c>
    </row>
    <row r="6" spans="2:6" ht="34.799999999999997">
      <c r="B6" s="145">
        <f>+B5+1</f>
        <v>3</v>
      </c>
      <c r="C6" s="146" t="s">
        <v>99</v>
      </c>
      <c r="D6" s="149"/>
      <c r="E6" s="120">
        <f>IF(D6="Oui",1,0)</f>
        <v>0</v>
      </c>
      <c r="F6" s="120">
        <f>IF(D6="Non", "NC",0)</f>
        <v>0</v>
      </c>
    </row>
    <row r="7" spans="2:6" ht="34.799999999999997">
      <c r="B7" s="145">
        <f>+B6+1</f>
        <v>4</v>
      </c>
      <c r="C7" s="146" t="s">
        <v>100</v>
      </c>
      <c r="D7" s="149"/>
      <c r="E7" s="120">
        <f>IF(D7="Systématique ",1,IF(D7="Parfois",0.5,0))</f>
        <v>0</v>
      </c>
    </row>
    <row r="8" spans="2:6" ht="35.4" thickBot="1">
      <c r="B8" s="150">
        <f>+B7+1</f>
        <v>5</v>
      </c>
      <c r="C8" s="151" t="s">
        <v>101</v>
      </c>
      <c r="D8" s="152"/>
      <c r="E8" s="120">
        <f>IF(D8="Oui",1,IF(D8="Non",0,IF(D8="Mon eau est déjà conforme",1,0)))</f>
        <v>0</v>
      </c>
    </row>
    <row r="9" spans="2:6" ht="0.6" customHeight="1" thickBot="1">
      <c r="B9" s="153"/>
      <c r="C9" s="95"/>
      <c r="D9" s="154"/>
      <c r="E9" s="120"/>
    </row>
    <row r="10" spans="2:6" ht="18" thickBot="1">
      <c r="B10" s="155"/>
      <c r="C10" s="156"/>
      <c r="D10" s="157">
        <f>SUM(E4:E8)</f>
        <v>0</v>
      </c>
      <c r="E10" s="120"/>
      <c r="F10" s="120">
        <f>COUNTIF(F4:F8,"NC")</f>
        <v>0</v>
      </c>
    </row>
    <row r="11" spans="2:6">
      <c r="B11" s="77"/>
      <c r="C11" s="120"/>
      <c r="D11" s="139" t="str">
        <f>IF(OR(F10&gt;0,D10&lt;3),"NON CONFORME",IF(D10&gt;4.5,"SATISFAISANT !", "A AMELIORER"))</f>
        <v>NON CONFORME</v>
      </c>
      <c r="E11" s="120"/>
    </row>
    <row r="12" spans="2:6" s="120" customFormat="1"/>
    <row r="13" spans="2:6" s="120" customFormat="1"/>
    <row r="14" spans="2:6" s="120" customFormat="1"/>
    <row r="15" spans="2:6" s="120" customFormat="1"/>
    <row r="16" spans="2:6" s="120" customFormat="1"/>
    <row r="17" s="120" customFormat="1"/>
    <row r="18" s="120" customFormat="1"/>
    <row r="19" s="120" customFormat="1"/>
    <row r="20" s="120" customFormat="1"/>
    <row r="21" s="120" customFormat="1"/>
    <row r="22" s="120" customFormat="1"/>
    <row r="23" s="120" customFormat="1"/>
    <row r="24" s="120" customFormat="1"/>
    <row r="25" s="120" customFormat="1"/>
    <row r="26" s="120" customFormat="1"/>
    <row r="27" s="120" customFormat="1"/>
    <row r="28" s="120" customFormat="1"/>
    <row r="29" s="120" customFormat="1"/>
    <row r="30" s="120" customFormat="1"/>
    <row r="31" s="120" customFormat="1"/>
    <row r="32" s="120" customFormat="1"/>
    <row r="33" s="120" customFormat="1"/>
    <row r="34" s="120" customFormat="1"/>
    <row r="35" s="120" customFormat="1"/>
    <row r="36" s="120" customFormat="1"/>
    <row r="37" s="120" customFormat="1"/>
    <row r="38" s="120" customFormat="1"/>
  </sheetData>
  <mergeCells count="1">
    <mergeCell ref="B2:C2"/>
  </mergeCells>
  <conditionalFormatting sqref="D11">
    <cfRule type="expression" dxfId="27" priority="43" stopIfTrue="1">
      <formula>NOT(ISERROR(SEARCH("NON CONFORME",D11)))</formula>
    </cfRule>
  </conditionalFormatting>
  <conditionalFormatting sqref="D5:D6">
    <cfRule type="expression" dxfId="26" priority="41" stopIfTrue="1">
      <formula>NOT(ISERROR(SEARCH("Non",D5)))</formula>
    </cfRule>
  </conditionalFormatting>
  <conditionalFormatting sqref="D11">
    <cfRule type="expression" dxfId="25" priority="42" stopIfTrue="1">
      <formula>NOT(ISERROR(SEARCH("SATISFAISANT !",D11)))</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3">
        <x14:dataValidation type="list" allowBlank="1" showInputMessage="1" showErrorMessage="1">
          <x14:formula1>
            <xm:f>Liste_déroulante!$A$27:$A$29</xm:f>
          </x14:formula1>
          <xm:sqref>D4 D7</xm:sqref>
        </x14:dataValidation>
        <x14:dataValidation type="list" allowBlank="1" showInputMessage="1" showErrorMessage="1">
          <x14:formula1>
            <xm:f>Liste_déroulante!$B$27:$B$28</xm:f>
          </x14:formula1>
          <xm:sqref>D5:D6</xm:sqref>
        </x14:dataValidation>
        <x14:dataValidation type="list" allowBlank="1" showInputMessage="1" showErrorMessage="1">
          <x14:formula1>
            <xm:f>Liste_déroulante!$C$27:$C$29</xm:f>
          </x14:formula1>
          <xm:sqref>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4"/>
  <sheetViews>
    <sheetView workbookViewId="0"/>
  </sheetViews>
  <sheetFormatPr baseColWidth="10" defaultColWidth="59.88671875" defaultRowHeight="14.4"/>
  <cols>
    <col min="1" max="1" width="2.77734375" style="159" customWidth="1"/>
    <col min="2" max="2" width="5.6640625" style="159" customWidth="1"/>
    <col min="3" max="3" width="66" style="159" customWidth="1"/>
    <col min="4" max="4" width="40" style="159" customWidth="1"/>
    <col min="5" max="5" width="2" style="160" hidden="1" customWidth="1"/>
    <col min="6" max="6" width="7.88671875" style="160" hidden="1" customWidth="1"/>
    <col min="7" max="7" width="11.33203125" style="160" hidden="1" customWidth="1"/>
    <col min="8" max="8" width="65" style="160" customWidth="1"/>
    <col min="9" max="9" width="24" style="159" customWidth="1"/>
    <col min="10" max="10" width="0.44140625" style="159" customWidth="1"/>
    <col min="11" max="11" width="59.88671875" style="159" customWidth="1"/>
    <col min="12" max="16384" width="59.88671875" style="159"/>
  </cols>
  <sheetData>
    <row r="1" spans="2:10" ht="15" thickBot="1"/>
    <row r="2" spans="2:10" ht="26.85" customHeight="1" thickBot="1">
      <c r="B2" s="192" t="s">
        <v>102</v>
      </c>
      <c r="C2" s="192"/>
      <c r="D2" s="192"/>
      <c r="E2" s="192"/>
      <c r="F2" s="192"/>
      <c r="G2" s="192"/>
      <c r="H2" s="192"/>
      <c r="I2" s="192"/>
    </row>
    <row r="3" spans="2:10" ht="26.85" customHeight="1" thickBot="1">
      <c r="B3" s="161"/>
      <c r="C3" s="161"/>
      <c r="D3" s="161"/>
      <c r="E3" s="161"/>
      <c r="F3" s="161"/>
      <c r="G3" s="161"/>
      <c r="H3" s="161"/>
      <c r="I3" s="161"/>
    </row>
    <row r="4" spans="2:10" ht="26.85" customHeight="1" thickBot="1">
      <c r="B4" s="162"/>
      <c r="C4" s="193" t="s">
        <v>103</v>
      </c>
      <c r="D4" s="193"/>
      <c r="E4" s="193"/>
      <c r="F4" s="193"/>
      <c r="G4" s="193"/>
      <c r="H4" s="193"/>
      <c r="I4" s="193"/>
    </row>
    <row r="5" spans="2:10" ht="51" customHeight="1" thickBot="1">
      <c r="B5" s="163"/>
      <c r="C5" s="164" t="s">
        <v>104</v>
      </c>
      <c r="D5" s="165" t="s">
        <v>105</v>
      </c>
      <c r="E5" s="166"/>
      <c r="F5" s="159"/>
      <c r="G5" s="167"/>
      <c r="H5" s="164" t="s">
        <v>106</v>
      </c>
      <c r="I5" s="165" t="s">
        <v>107</v>
      </c>
    </row>
    <row r="6" spans="2:10" ht="51" customHeight="1" thickBot="1">
      <c r="B6" s="168">
        <v>1</v>
      </c>
      <c r="C6" s="169" t="s">
        <v>108</v>
      </c>
      <c r="D6" s="170"/>
      <c r="E6" s="171">
        <f>IF(D6="Un épandage immédiat sans enfouissement",0,IF(D6="",0,1))</f>
        <v>0</v>
      </c>
      <c r="F6" s="172">
        <f>IF(D6="Un épandage immédiat sans enfouissement","NC",0)</f>
        <v>0</v>
      </c>
      <c r="G6" s="173">
        <v>1</v>
      </c>
      <c r="H6" s="174" t="s">
        <v>109</v>
      </c>
      <c r="I6" s="175"/>
      <c r="J6" s="160">
        <f>IF(I6="Oui",1,IF(I6="Peux mieux faire ",0.5,0))</f>
        <v>0</v>
      </c>
    </row>
    <row r="7" spans="2:10" ht="64.95" customHeight="1" thickBot="1">
      <c r="B7" s="176">
        <f t="shared" ref="B7:B12" si="0">B6+1</f>
        <v>2</v>
      </c>
      <c r="C7" s="177" t="s">
        <v>110</v>
      </c>
      <c r="D7" s="178"/>
      <c r="E7" s="171">
        <f>IF(D7="Oui",1,0)</f>
        <v>0</v>
      </c>
      <c r="F7" s="171"/>
      <c r="G7" s="179">
        <f>G6+1</f>
        <v>2</v>
      </c>
      <c r="H7" s="180" t="s">
        <v>111</v>
      </c>
      <c r="I7" s="181"/>
      <c r="J7" s="160">
        <f>IF(I7="Oui",1,IF(I7="Peux mieux faire ",0.5,0))</f>
        <v>0</v>
      </c>
    </row>
    <row r="8" spans="2:10" ht="36.6" customHeight="1">
      <c r="B8" s="182">
        <f t="shared" si="0"/>
        <v>3</v>
      </c>
      <c r="C8" s="183" t="s">
        <v>112</v>
      </c>
      <c r="D8" s="129"/>
      <c r="E8" s="171">
        <f>IF(D8="Non ",1,0)</f>
        <v>0</v>
      </c>
      <c r="F8" s="160">
        <f>IF(D8="Oui","NC",0)</f>
        <v>0</v>
      </c>
      <c r="G8" s="184"/>
      <c r="I8" s="185"/>
    </row>
    <row r="9" spans="2:10" ht="36.6" customHeight="1">
      <c r="B9" s="182">
        <f t="shared" si="0"/>
        <v>4</v>
      </c>
      <c r="C9" s="186" t="s">
        <v>113</v>
      </c>
      <c r="D9" s="129"/>
      <c r="E9" s="171">
        <f>IF(D9="Oui",1,0)</f>
        <v>0</v>
      </c>
      <c r="G9" s="184"/>
      <c r="I9" s="185"/>
    </row>
    <row r="10" spans="2:10" ht="36.6" customHeight="1">
      <c r="B10" s="182">
        <f t="shared" si="0"/>
        <v>5</v>
      </c>
      <c r="C10" s="186" t="s">
        <v>114</v>
      </c>
      <c r="D10" s="129"/>
      <c r="E10" s="171">
        <f>IF(D10="Oui",1,0)</f>
        <v>0</v>
      </c>
      <c r="G10" s="184"/>
      <c r="I10" s="185"/>
    </row>
    <row r="11" spans="2:10" ht="49.5" customHeight="1">
      <c r="B11" s="182">
        <f t="shared" si="0"/>
        <v>6</v>
      </c>
      <c r="C11" s="186" t="s">
        <v>115</v>
      </c>
      <c r="D11" s="129"/>
      <c r="E11" s="171">
        <f>IF(D11="Systématique ",1,IF(D11="Parfois",0.5,0))</f>
        <v>0</v>
      </c>
      <c r="F11" s="160">
        <f>IF(D11="Jamais ","NC",0)</f>
        <v>0</v>
      </c>
      <c r="G11" s="184"/>
      <c r="I11" s="185"/>
    </row>
    <row r="12" spans="2:10" ht="36.6" customHeight="1">
      <c r="B12" s="182">
        <f t="shared" si="0"/>
        <v>7</v>
      </c>
      <c r="C12" s="187" t="s">
        <v>116</v>
      </c>
      <c r="D12" s="129"/>
      <c r="E12" s="171">
        <f>IF(D12="Oui",1,IF(D12="Peux mieux faire ",0.5,0))</f>
        <v>0</v>
      </c>
      <c r="G12" s="184"/>
      <c r="I12" s="185"/>
    </row>
    <row r="13" spans="2:10" ht="18.75" customHeight="1" thickBot="1">
      <c r="B13" s="194"/>
      <c r="C13" s="194"/>
      <c r="D13" s="194"/>
      <c r="E13" s="188"/>
      <c r="F13" s="160">
        <f>COUNTIF(F6:F12,"NC")</f>
        <v>0</v>
      </c>
      <c r="G13" s="184"/>
      <c r="I13" s="185"/>
    </row>
    <row r="14" spans="2:10" ht="18" thickBot="1">
      <c r="B14" s="195">
        <f>IF(D5="Oui",SUM(E6:E12),IF(I5="Oui",SUM(J6:J7),0))</f>
        <v>0</v>
      </c>
      <c r="C14" s="195"/>
      <c r="D14" s="195"/>
      <c r="E14" s="195"/>
      <c r="F14" s="195"/>
      <c r="G14" s="195"/>
      <c r="H14" s="195"/>
      <c r="I14" s="195"/>
    </row>
    <row r="15" spans="2:10" s="160" customFormat="1" ht="27.75" customHeight="1" thickBot="1">
      <c r="B15" s="195" t="str">
        <f>IF(F13&gt;0,"NON CONFORME",IF(AND(D5="Oui",B14=7),"SATISFAISANT !",IF(AND(D5="Oui",B14&gt;3),"A AMELIORER",IF(AND(D5="Oui",B14&lt;=3.5),"NON CONFORME",IF(AND(I5="Oui",B14=2),"SATISFAISANT !",IF(AND(I5="Oui",B14&gt;0.5),"A AMELIORER",IF(AND(I5="Oui",B14&lt;1),"NON CONFORME"," ")))))))</f>
        <v>NON CONFORME</v>
      </c>
      <c r="C15" s="195"/>
      <c r="D15" s="195"/>
      <c r="E15" s="195"/>
      <c r="F15" s="195"/>
      <c r="G15" s="195"/>
      <c r="H15" s="195"/>
      <c r="I15" s="195"/>
    </row>
    <row r="16" spans="2:10" s="160" customFormat="1" ht="17.399999999999999">
      <c r="C16" s="189"/>
    </row>
    <row r="17" spans="3:8" s="160" customFormat="1" ht="18">
      <c r="C17" s="190"/>
      <c r="D17" s="190" t="s">
        <v>117</v>
      </c>
      <c r="E17" s="190"/>
      <c r="F17" s="190"/>
      <c r="G17" s="190"/>
      <c r="H17" s="190"/>
    </row>
    <row r="18" spans="3:8" s="160" customFormat="1" ht="18">
      <c r="C18" s="190"/>
      <c r="D18" s="191" t="s">
        <v>118</v>
      </c>
      <c r="E18" s="190"/>
      <c r="F18" s="190"/>
      <c r="G18" s="190"/>
      <c r="H18" s="190"/>
    </row>
    <row r="19" spans="3:8" s="160" customFormat="1" ht="18">
      <c r="C19" s="190"/>
      <c r="D19" s="190"/>
      <c r="E19" s="190"/>
      <c r="F19" s="190"/>
      <c r="G19" s="190"/>
      <c r="H19" s="190"/>
    </row>
    <row r="20" spans="3:8" s="160" customFormat="1"/>
    <row r="21" spans="3:8" s="160" customFormat="1"/>
    <row r="22" spans="3:8" s="160" customFormat="1"/>
    <row r="23" spans="3:8" s="160" customFormat="1"/>
    <row r="24" spans="3:8" s="160" customFormat="1"/>
    <row r="25" spans="3:8" s="160" customFormat="1"/>
    <row r="26" spans="3:8" s="160" customFormat="1"/>
    <row r="27" spans="3:8" s="160" customFormat="1"/>
    <row r="28" spans="3:8" s="160" customFormat="1"/>
    <row r="29" spans="3:8" s="160" customFormat="1"/>
    <row r="30" spans="3:8" s="160" customFormat="1"/>
    <row r="31" spans="3:8" s="160" customFormat="1"/>
    <row r="32" spans="3:8" s="160" customFormat="1"/>
    <row r="33" s="160" customFormat="1"/>
    <row r="34" s="160" customFormat="1"/>
    <row r="35" s="160" customFormat="1"/>
    <row r="36" s="160" customFormat="1"/>
    <row r="37" s="160" customFormat="1"/>
    <row r="38" s="160" customFormat="1"/>
    <row r="39" s="160" customFormat="1"/>
    <row r="40" s="160" customFormat="1"/>
    <row r="41" s="160" customFormat="1"/>
    <row r="42" s="160" customFormat="1"/>
    <row r="43" s="160" customFormat="1"/>
    <row r="44" s="160" customFormat="1"/>
    <row r="45" s="160" customFormat="1"/>
    <row r="46" s="160" customFormat="1"/>
    <row r="47" s="160" customFormat="1"/>
    <row r="48" s="160" customFormat="1"/>
    <row r="49" s="160" customFormat="1"/>
    <row r="50" s="160" customFormat="1"/>
    <row r="51" s="160" customFormat="1"/>
    <row r="52" s="160" customFormat="1"/>
    <row r="53" s="160" customFormat="1"/>
    <row r="54" s="160" customFormat="1"/>
    <row r="55" s="160" customFormat="1"/>
    <row r="56" s="160" customFormat="1"/>
    <row r="57" s="160" customFormat="1"/>
    <row r="58" s="160" customFormat="1"/>
    <row r="59" s="160" customFormat="1"/>
    <row r="60" s="160" customFormat="1"/>
    <row r="61" s="160" customFormat="1"/>
    <row r="62" s="160" customFormat="1"/>
    <row r="63" s="160" customFormat="1"/>
    <row r="64" s="160" customFormat="1"/>
    <row r="65" s="160" customFormat="1"/>
    <row r="66" s="160" customFormat="1"/>
    <row r="67" s="160" customFormat="1"/>
    <row r="68" s="160" customFormat="1"/>
    <row r="69" s="160" customFormat="1"/>
    <row r="70" s="160" customFormat="1"/>
    <row r="71" s="160" customFormat="1"/>
    <row r="72" s="160" customFormat="1"/>
    <row r="73" s="160" customFormat="1"/>
    <row r="74" s="160" customFormat="1"/>
    <row r="75" s="160" customFormat="1"/>
    <row r="76" s="160" customFormat="1"/>
    <row r="77" s="160" customFormat="1"/>
    <row r="78" s="160" customFormat="1"/>
    <row r="79" s="160" customFormat="1"/>
    <row r="80" s="160" customFormat="1"/>
    <row r="81" s="160" customFormat="1"/>
    <row r="82" s="160" customFormat="1"/>
    <row r="83" s="160" customFormat="1"/>
    <row r="84" s="160" customFormat="1"/>
    <row r="85" s="160" customFormat="1"/>
    <row r="86" s="160" customFormat="1"/>
    <row r="87" s="160" customFormat="1"/>
    <row r="88" s="160" customFormat="1"/>
    <row r="89" s="160" customFormat="1"/>
    <row r="90" s="160" customFormat="1"/>
    <row r="91" s="160" customFormat="1"/>
    <row r="92" s="160" customFormat="1"/>
    <row r="93" s="160" customFormat="1"/>
    <row r="94" s="160" customFormat="1"/>
    <row r="95" s="160" customFormat="1"/>
    <row r="96" s="160" customFormat="1"/>
    <row r="97" s="160" customFormat="1"/>
    <row r="98" s="160" customFormat="1"/>
    <row r="99" s="160" customFormat="1"/>
    <row r="100" s="160" customFormat="1"/>
    <row r="101" s="160" customFormat="1"/>
    <row r="102" s="160" customFormat="1"/>
    <row r="103" s="160" customFormat="1"/>
    <row r="104" s="160" customFormat="1"/>
    <row r="105" s="160" customFormat="1"/>
    <row r="106" s="160" customFormat="1"/>
    <row r="107" s="160" customFormat="1"/>
    <row r="108" s="160" customFormat="1"/>
    <row r="109" s="160" customFormat="1"/>
    <row r="110" s="160" customFormat="1"/>
    <row r="111" s="160" customFormat="1"/>
    <row r="112" s="160" customFormat="1"/>
    <row r="113" s="160" customFormat="1"/>
    <row r="114" s="160" customFormat="1"/>
    <row r="115" s="160" customFormat="1"/>
    <row r="116" s="160" customFormat="1"/>
    <row r="117" s="160" customFormat="1"/>
    <row r="118" s="160" customFormat="1"/>
    <row r="119" s="160" customFormat="1"/>
    <row r="120" s="160" customFormat="1"/>
    <row r="121" s="160" customFormat="1"/>
    <row r="122" s="160" customFormat="1"/>
    <row r="123" s="160" customFormat="1"/>
    <row r="124" s="160" customFormat="1"/>
    <row r="125" s="160" customFormat="1"/>
    <row r="126" s="160" customFormat="1"/>
    <row r="127" s="160" customFormat="1"/>
    <row r="128" s="160" customFormat="1"/>
    <row r="129" s="160" customFormat="1"/>
    <row r="130" s="160" customFormat="1"/>
    <row r="131" s="160" customFormat="1"/>
    <row r="132" s="160" customFormat="1"/>
    <row r="133" s="160" customFormat="1"/>
    <row r="134" s="160" customFormat="1"/>
    <row r="135" s="160" customFormat="1"/>
    <row r="136" s="160" customFormat="1"/>
    <row r="137" s="160" customFormat="1"/>
    <row r="138" s="160" customFormat="1"/>
    <row r="139" s="160" customFormat="1"/>
    <row r="140" s="160" customFormat="1"/>
    <row r="141" s="160" customFormat="1"/>
    <row r="142" s="160" customFormat="1"/>
    <row r="143" s="160" customFormat="1"/>
    <row r="144" s="160" customFormat="1"/>
  </sheetData>
  <mergeCells count="5">
    <mergeCell ref="B2:I2"/>
    <mergeCell ref="C4:I4"/>
    <mergeCell ref="B13:D13"/>
    <mergeCell ref="B14:I14"/>
    <mergeCell ref="B15:I15"/>
  </mergeCells>
  <conditionalFormatting sqref="D11">
    <cfRule type="expression" dxfId="24" priority="49" stopIfTrue="1">
      <formula>NOT(ISERROR(SEARCH("Jamais",D11)))</formula>
    </cfRule>
  </conditionalFormatting>
  <conditionalFormatting sqref="B15">
    <cfRule type="expression" dxfId="23" priority="44" stopIfTrue="1">
      <formula>NOT(ISERROR(SEARCH("NON CONFORME",B15)))</formula>
    </cfRule>
  </conditionalFormatting>
  <conditionalFormatting sqref="D8">
    <cfRule type="expression" dxfId="22" priority="48" stopIfTrue="1">
      <formula>NOT(ISERROR(SEARCH("Oui",D8)))</formula>
    </cfRule>
  </conditionalFormatting>
  <conditionalFormatting sqref="B15">
    <cfRule type="expression" dxfId="21" priority="45" stopIfTrue="1">
      <formula>NOT(ISERROR(SEARCH("SATISFAISANT !",B15)))</formula>
    </cfRule>
  </conditionalFormatting>
  <conditionalFormatting sqref="D6">
    <cfRule type="expression" dxfId="20" priority="46" stopIfTrue="1">
      <formula>NOT(ISERROR(SEARCH("Un épandage immédiat sans enfouissement",D6)))</formula>
    </cfRule>
  </conditionalFormatting>
  <conditionalFormatting sqref="C6">
    <cfRule type="expression" priority="47" stopIfTrue="1">
      <formula>OR(D5="Oui",I5="Oui")</formula>
    </cfRule>
  </conditionalFormatting>
  <dataValidations count="1">
    <dataValidation allowBlank="1" showInputMessage="1" showErrorMessage="1" sqref="C6"/>
  </dataValidations>
  <pageMargins left="0.70000000000000007" right="0.70000000000000007" top="0.75" bottom="0.75" header="0.30000000000000004" footer="0.30000000000000004"/>
  <pageSetup paperSize="0" fitToWidth="0" fitToHeight="0" orientation="portrait" horizontalDpi="0" verticalDpi="0" copies="0"/>
  <extLst>
    <ext xmlns:x14="http://schemas.microsoft.com/office/spreadsheetml/2009/9/main" uri="{CCE6A557-97BC-4b89-ADB6-D9C93CAAB3DF}">
      <x14:dataValidations xmlns:xm="http://schemas.microsoft.com/office/excel/2006/main" count="5">
        <x14:dataValidation type="list" allowBlank="1" showInputMessage="1" showErrorMessage="1">
          <x14:formula1>
            <xm:f>Liste_déroulante!$G$33:$G$37</xm:f>
          </x14:formula1>
          <xm:sqref>D6</xm:sqref>
        </x14:dataValidation>
        <x14:dataValidation type="list" allowBlank="1" showInputMessage="1" showErrorMessage="1">
          <x14:formula1>
            <xm:f>Liste_déroulante!$F$33:$F$34</xm:f>
          </x14:formula1>
          <xm:sqref>D7:D10</xm:sqref>
        </x14:dataValidation>
        <x14:dataValidation type="list" allowBlank="1" showInputMessage="1" showErrorMessage="1">
          <x14:formula1>
            <xm:f>Liste_déroulante!$B$33:$B$35</xm:f>
          </x14:formula1>
          <xm:sqref>D11</xm:sqref>
        </x14:dataValidation>
        <x14:dataValidation type="list" allowBlank="1" showInputMessage="1" showErrorMessage="1">
          <x14:formula1>
            <xm:f>Liste_déroulante!$D$33:$D$35</xm:f>
          </x14:formula1>
          <xm:sqref>I6:I7 D12</xm:sqref>
        </x14:dataValidation>
        <x14:dataValidation type="list" allowBlank="1" showInputMessage="1" showErrorMessage="1">
          <x14:formula1>
            <xm:f>Liste_déroulante!$C$33:$C$34</xm:f>
          </x14:formula1>
          <xm:sqref>C5:D5 I5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5"/>
  <sheetViews>
    <sheetView workbookViewId="0"/>
  </sheetViews>
  <sheetFormatPr baseColWidth="10" defaultColWidth="11" defaultRowHeight="14.4"/>
  <cols>
    <col min="1" max="1" width="2.44140625" style="196" customWidth="1"/>
    <col min="2" max="2" width="11" style="196" customWidth="1"/>
    <col min="3" max="3" width="65.109375" style="196" customWidth="1"/>
    <col min="4" max="4" width="26.21875" style="196" customWidth="1"/>
    <col min="5" max="5" width="10.88671875" style="196" hidden="1" customWidth="1"/>
    <col min="6" max="1024" width="11" style="196" customWidth="1"/>
    <col min="1025" max="1025" width="11" customWidth="1"/>
  </cols>
  <sheetData>
    <row r="1" spans="2:5" ht="15" thickBot="1"/>
    <row r="2" spans="2:5" ht="27.75" customHeight="1" thickBot="1">
      <c r="B2" s="210" t="s">
        <v>119</v>
      </c>
      <c r="C2" s="210"/>
      <c r="D2" s="197" t="s">
        <v>2</v>
      </c>
    </row>
    <row r="4" spans="2:5" ht="20.25" customHeight="1">
      <c r="B4" s="198">
        <v>1</v>
      </c>
      <c r="C4" s="199" t="s">
        <v>120</v>
      </c>
      <c r="D4" s="199"/>
      <c r="E4" s="196">
        <f>IF(D4="Oui",1,0)</f>
        <v>0</v>
      </c>
    </row>
    <row r="5" spans="2:5" s="200" customFormat="1" ht="15.6">
      <c r="B5" s="201">
        <v>2</v>
      </c>
      <c r="C5" s="211" t="s">
        <v>121</v>
      </c>
      <c r="D5" s="211"/>
    </row>
    <row r="6" spans="2:5" s="200" customFormat="1" ht="15.6">
      <c r="B6" s="202" t="s">
        <v>25</v>
      </c>
      <c r="C6" s="212" t="s">
        <v>122</v>
      </c>
      <c r="D6" s="212"/>
    </row>
    <row r="7" spans="2:5" ht="15">
      <c r="B7" s="203" t="s">
        <v>123</v>
      </c>
      <c r="C7" s="199" t="s">
        <v>124</v>
      </c>
      <c r="D7" s="199"/>
      <c r="E7" s="196">
        <f t="shared" ref="E7:E15" si="0">IF(D7="Oui, mais pas à jour",0.5,IF(D7="Oui",1,0))</f>
        <v>0</v>
      </c>
    </row>
    <row r="8" spans="2:5" ht="15">
      <c r="B8" s="203" t="s">
        <v>125</v>
      </c>
      <c r="C8" s="199" t="s">
        <v>126</v>
      </c>
      <c r="D8" s="199"/>
      <c r="E8" s="196">
        <f t="shared" si="0"/>
        <v>0</v>
      </c>
    </row>
    <row r="9" spans="2:5" ht="15">
      <c r="B9" s="203" t="s">
        <v>127</v>
      </c>
      <c r="C9" s="199" t="s">
        <v>128</v>
      </c>
      <c r="D9" s="199"/>
      <c r="E9" s="196">
        <f t="shared" si="0"/>
        <v>0</v>
      </c>
    </row>
    <row r="10" spans="2:5" ht="15">
      <c r="B10" s="203" t="s">
        <v>27</v>
      </c>
      <c r="C10" s="199" t="s">
        <v>129</v>
      </c>
      <c r="D10" s="199"/>
      <c r="E10" s="196">
        <f t="shared" si="0"/>
        <v>0</v>
      </c>
    </row>
    <row r="11" spans="2:5" ht="15">
      <c r="B11" s="203" t="s">
        <v>29</v>
      </c>
      <c r="C11" s="199" t="s">
        <v>130</v>
      </c>
      <c r="D11" s="199"/>
      <c r="E11" s="196">
        <f t="shared" si="0"/>
        <v>0</v>
      </c>
    </row>
    <row r="12" spans="2:5" ht="15">
      <c r="B12" s="203" t="s">
        <v>31</v>
      </c>
      <c r="C12" s="199" t="s">
        <v>131</v>
      </c>
      <c r="D12" s="199"/>
      <c r="E12" s="196">
        <f t="shared" si="0"/>
        <v>0</v>
      </c>
    </row>
    <row r="13" spans="2:5" ht="15">
      <c r="B13" s="203" t="s">
        <v>33</v>
      </c>
      <c r="C13" s="199" t="s">
        <v>132</v>
      </c>
      <c r="D13" s="199"/>
      <c r="E13" s="196">
        <f t="shared" si="0"/>
        <v>0</v>
      </c>
    </row>
    <row r="14" spans="2:5" ht="15">
      <c r="B14" s="203" t="s">
        <v>35</v>
      </c>
      <c r="C14" s="199" t="s">
        <v>133</v>
      </c>
      <c r="D14" s="199"/>
      <c r="E14" s="196">
        <f t="shared" si="0"/>
        <v>0</v>
      </c>
    </row>
    <row r="15" spans="2:5" ht="15">
      <c r="B15" s="203" t="s">
        <v>50</v>
      </c>
      <c r="C15" s="199" t="s">
        <v>134</v>
      </c>
      <c r="D15" s="199"/>
      <c r="E15" s="196">
        <f t="shared" si="0"/>
        <v>0</v>
      </c>
    </row>
    <row r="16" spans="2:5" ht="30">
      <c r="B16" s="203" t="s">
        <v>52</v>
      </c>
      <c r="C16" s="199" t="s">
        <v>135</v>
      </c>
      <c r="D16" s="199"/>
      <c r="E16" s="196">
        <f>IF(D16="Oui",1,0)</f>
        <v>0</v>
      </c>
    </row>
    <row r="17" spans="2:5" ht="30">
      <c r="B17" s="203" t="s">
        <v>54</v>
      </c>
      <c r="C17" s="199" t="s">
        <v>136</v>
      </c>
      <c r="D17" s="199"/>
      <c r="E17" s="196">
        <f>IF(D17="Oui, mais pas à jour",0.5,IF(D17="Oui",1,0))</f>
        <v>0</v>
      </c>
    </row>
    <row r="18" spans="2:5" ht="30">
      <c r="B18" s="203" t="s">
        <v>56</v>
      </c>
      <c r="C18" s="199" t="s">
        <v>137</v>
      </c>
      <c r="D18" s="199"/>
      <c r="E18" s="196">
        <f>IF(D18="Oui, mais pas à jour",0.5,IF(D18="Oui",1,0))</f>
        <v>0</v>
      </c>
    </row>
    <row r="19" spans="2:5" ht="30">
      <c r="B19" s="203" t="s">
        <v>58</v>
      </c>
      <c r="C19" s="199" t="s">
        <v>138</v>
      </c>
      <c r="D19" s="199"/>
      <c r="E19" s="196">
        <f>IF(D19="Oui, mais pas à jour",0.5,IF(D19="Oui",1,0))</f>
        <v>0</v>
      </c>
    </row>
    <row r="20" spans="2:5" ht="30.6" thickBot="1">
      <c r="B20" s="203" t="s">
        <v>60</v>
      </c>
      <c r="C20" s="199" t="s">
        <v>139</v>
      </c>
      <c r="D20" s="199"/>
      <c r="E20" s="196">
        <f>IF(D20="Oui",1,0)</f>
        <v>0</v>
      </c>
    </row>
    <row r="21" spans="2:5" ht="15.6" hidden="1" thickBot="1">
      <c r="C21" s="204"/>
      <c r="D21" s="204"/>
    </row>
    <row r="22" spans="2:5" ht="18" thickBot="1">
      <c r="B22" s="205"/>
      <c r="C22" s="206"/>
      <c r="D22" s="207">
        <f>SUM(E4:E20)</f>
        <v>0</v>
      </c>
    </row>
    <row r="23" spans="2:5" ht="15">
      <c r="D23" s="208" t="str">
        <f>IF(D22&gt;14.5,"SATISFAISANT !",IF(D22&lt;12,"NON CONFORME","A AMELIORER"))</f>
        <v>NON CONFORME</v>
      </c>
    </row>
    <row r="24" spans="2:5" ht="15">
      <c r="C24" s="209"/>
      <c r="D24" s="204"/>
    </row>
    <row r="25" spans="2:5" ht="15">
      <c r="C25" s="204"/>
      <c r="D25" s="204"/>
    </row>
  </sheetData>
  <mergeCells count="3">
    <mergeCell ref="B2:C2"/>
    <mergeCell ref="C5:D5"/>
    <mergeCell ref="C6:D6"/>
  </mergeCells>
  <conditionalFormatting sqref="D23">
    <cfRule type="expression" dxfId="19" priority="51" stopIfTrue="1">
      <formula>NOT(ISERROR(SEARCH("NON CONFORME",D23)))</formula>
    </cfRule>
  </conditionalFormatting>
  <conditionalFormatting sqref="D23">
    <cfRule type="expression" dxfId="18" priority="50" stopIfTrue="1">
      <formula>NOT(ISERROR(SEARCH("SATISFAISANT !",D23)))</formula>
    </cfRule>
  </conditionalFormatting>
  <pageMargins left="0.70000000000000007" right="0.70000000000000007" top="0.30000000000000004" bottom="0.30000000000000004" header="0.30000000000000004" footer="0.30000000000000004"/>
  <pageSetup paperSize="0" fitToWidth="0" fitToHeight="0" orientation="portrait" horizontalDpi="0" verticalDpi="0" copies="0"/>
  <extLst>
    <ext xmlns:x14="http://schemas.microsoft.com/office/spreadsheetml/2009/9/main" uri="{CCE6A557-97BC-4b89-ADB6-D9C93CAAB3DF}">
      <x14:dataValidations xmlns:xm="http://schemas.microsoft.com/office/excel/2006/main" count="2">
        <x14:dataValidation type="list" allowBlank="1" showInputMessage="1" showErrorMessage="1">
          <x14:formula1>
            <xm:f>Liste_déroulante!$A$49:$A$50</xm:f>
          </x14:formula1>
          <xm:sqref>D4 D16 D20</xm:sqref>
        </x14:dataValidation>
        <x14:dataValidation type="list" allowBlank="1" showInputMessage="1" showErrorMessage="1">
          <x14:formula1>
            <xm:f>Liste_déroulante!$C$49:$C$51</xm:f>
          </x14:formula1>
          <xm:sqref>D7:D15 D17:D19</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INTRODUCTION</vt:lpstr>
      <vt:lpstr>A-_PLAN_DE_BIOSECURITE</vt:lpstr>
      <vt:lpstr>B-_SAS_SANITAIRE</vt:lpstr>
      <vt:lpstr>C-_NETTOYAGE_ET_DESINFECTION</vt:lpstr>
      <vt:lpstr>D-_MORTALITE</vt:lpstr>
      <vt:lpstr>E-_PARCOURS</vt:lpstr>
      <vt:lpstr>F-_INTRANTS</vt:lpstr>
      <vt:lpstr>G-_FUMIER</vt:lpstr>
      <vt:lpstr>H-ADMINISTRATIF</vt:lpstr>
      <vt:lpstr>BILAN</vt:lpstr>
      <vt:lpstr>Liste_déroulante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MP. PERTUSA</dc:creator>
  <cp:lastModifiedBy>Marion MP. PERTUSA</cp:lastModifiedBy>
  <dcterms:created xsi:type="dcterms:W3CDTF">2021-03-15T20:33:25Z</dcterms:created>
  <dcterms:modified xsi:type="dcterms:W3CDTF">2022-03-07T07:58:26Z</dcterms:modified>
</cp:coreProperties>
</file>